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 codeName="{C5BBEA04-B48B-DB03-FC8F-E18A6752861A}"/>
  <workbookPr codeName="ThisWorkbook"/>
  <mc:AlternateContent xmlns:mc="http://schemas.openxmlformats.org/markup-compatibility/2006">
    <mc:Choice Requires="x15">
      <x15ac:absPath xmlns:x15ac="http://schemas.microsoft.com/office/spreadsheetml/2010/11/ac" url="\\nsgsv-ss1.ad.nsg.gr.jp\NSG東堀本部\経理部\学費サポートセンター\学費分納制度\シミュレーション\2022年度生\"/>
    </mc:Choice>
  </mc:AlternateContent>
  <xr:revisionPtr revIDLastSave="0" documentId="13_ncr:1_{5FF2BA59-94F0-4520-A0C5-3727D71552B4}" xr6:coauthVersionLast="47" xr6:coauthVersionMax="47" xr10:uidLastSave="{00000000-0000-0000-0000-000000000000}"/>
  <workbookProtection workbookPassword="CC28" lockStructure="1"/>
  <bookViews>
    <workbookView xWindow="-120" yWindow="-120" windowWidth="29040" windowHeight="15840" tabRatio="736" xr2:uid="{00000000-000D-0000-FFFF-FFFF00000000}"/>
  </bookViews>
  <sheets>
    <sheet name="情報入力" sheetId="1" r:id="rId1"/>
    <sheet name="シミュレーション" sheetId="2" r:id="rId2"/>
    <sheet name="支払い計画表" sheetId="3" r:id="rId3"/>
    <sheet name="シミュレーション※金額入力可能" sheetId="7" r:id="rId4"/>
    <sheet name="支払い計画表※金額入力可能" sheetId="6" r:id="rId5"/>
  </sheets>
  <definedNames>
    <definedName name="_xlnm._FilterDatabase" localSheetId="0" hidden="1">情報入力!$A$2:$C$3</definedName>
    <definedName name="ＪＡＰＡＮサッカーカレッジ">情報入力!$M$211:$M$219</definedName>
    <definedName name="_xlnm.Print_Area" localSheetId="1">シミュレーション!$A$1:$I$55</definedName>
    <definedName name="アップルスポーツカレッジ">情報入力!$M$177:$M$186</definedName>
    <definedName name="スマート農業テクノロジー科">情報入力!$M$198</definedName>
    <definedName name="パティシエ学科">情報入力!$M$193</definedName>
    <definedName name="学科名">情報入力!$B$3</definedName>
    <definedName name="学校名">情報入力!$J$6:$J$34</definedName>
    <definedName name="国際こども・福祉カレッジ">情報入力!$M$155:$M$160</definedName>
    <definedName name="国際トータルファッション専門学校">情報入力!$M$148:$M$154</definedName>
    <definedName name="国際ビューティモード専門学校">情報入力!$M$122:$M$125</definedName>
    <definedName name="国際ペットワールド専門学校">情報入力!$M$199:$M$210</definedName>
    <definedName name="国際ホテル・ブライダル専門学校">情報入力!$M$220:$M$222</definedName>
    <definedName name="国際メディカル専門学校">情報入力!$M$169:$M$176</definedName>
    <definedName name="国際映像メディア専門学校">情報入力!$M$243:$M$249</definedName>
    <definedName name="国際音楽・ダンス・エンタテイメント専門学校">情報入力!$M$187:$M$198</definedName>
    <definedName name="国際外語・観光・エアライン専門学校">情報入力!$M$228:$M$236</definedName>
    <definedName name="国際自然環境アウトドア専門学校">情報入力!$M$130:$M$135</definedName>
    <definedName name="国際調理製菓専門学校">情報入力!$M$237:$M$242</definedName>
    <definedName name="三条看護・医療・歯科衛生専門学校">情報入力!$M$265:$M$267</definedName>
    <definedName name="上越公務員・情報ビジネス専門学校">情報入力!$M$140:$M$147</definedName>
    <definedName name="新潟コンピュータ専門学校">情報入力!$M$42:$M$79</definedName>
    <definedName name="新潟デザイン専門学校">情報入力!$M$80:$M$88</definedName>
    <definedName name="新潟ビジネス専門学校">情報入力!$M$6:$M$16</definedName>
    <definedName name="新潟会計ビジネス専門学校">情報入力!$M$17:$M$24</definedName>
    <definedName name="新潟公務員法律専門学校">情報入力!$M$25:$M$41</definedName>
    <definedName name="新潟工科専門学校">情報入力!$M$161:$M$168</definedName>
    <definedName name="新潟農業・バイオ専門学校">情報入力!$M$250:$M$259</definedName>
    <definedName name="新潟法律大学校">情報入力!$M$260:$M$264</definedName>
    <definedName name="専門学校新潟国際自動車大学校">情報入力!$M$223:$M$227</definedName>
    <definedName name="全日本ウィンタースポーツ専門学校">情報入力!$M$110:$M$113</definedName>
    <definedName name="第一種">情報入力!$K$34:$K$39</definedName>
    <definedName name="第二種">情報入力!$K$40:$K$50</definedName>
    <definedName name="長岡こども・医療・介護専門学校">情報入力!$M$101:$M$109</definedName>
    <definedName name="長岡公務員・情報ビジネス専門学校">情報入力!$M$89:$M$100</definedName>
    <definedName name="伝統文化と環境福祉の専門学校">情報入力!$M$136:$M$139</definedName>
    <definedName name="日本アニメ・マンガ専門学校">情報入力!$M$114:$M$121</definedName>
    <definedName name="併用">情報入力!$L$33:$L$58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20" i="1"/>
  <c r="C19" i="1"/>
  <c r="C18" i="1"/>
  <c r="C21" i="1" s="1"/>
  <c r="C15" i="1"/>
  <c r="C14" i="1"/>
  <c r="C13" i="1"/>
  <c r="C16" i="1" s="1"/>
  <c r="C10" i="1"/>
  <c r="C9" i="1"/>
  <c r="C8" i="1"/>
  <c r="C7" i="1"/>
  <c r="C6" i="1"/>
  <c r="C11" i="1" s="1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9" i="2"/>
  <c r="E8" i="2"/>
  <c r="E7" i="2" l="1"/>
  <c r="F4" i="6"/>
  <c r="F3" i="6"/>
  <c r="J1" i="6"/>
  <c r="J1" i="3"/>
  <c r="E27" i="1" l="1"/>
  <c r="C27" i="1"/>
  <c r="I27" i="1"/>
  <c r="I28" i="1" s="1"/>
  <c r="I25" i="1"/>
  <c r="I24" i="1"/>
  <c r="I23" i="1"/>
  <c r="I20" i="1"/>
  <c r="I19" i="1"/>
  <c r="I18" i="1"/>
  <c r="I15" i="1"/>
  <c r="I14" i="1"/>
  <c r="I13" i="1"/>
  <c r="I10" i="1"/>
  <c r="I9" i="1"/>
  <c r="I8" i="1"/>
  <c r="I7" i="1"/>
  <c r="I6" i="1"/>
  <c r="C25" i="1"/>
  <c r="C24" i="1"/>
  <c r="C3" i="1"/>
  <c r="J4" i="3" l="1"/>
  <c r="J4" i="6"/>
  <c r="J54" i="2"/>
  <c r="J53" i="2"/>
  <c r="J52" i="2"/>
  <c r="J51" i="2"/>
  <c r="J50" i="2"/>
  <c r="D10" i="2" l="1"/>
  <c r="D11" i="2"/>
  <c r="E11" i="2" l="1"/>
  <c r="E10" i="2"/>
  <c r="C26" i="1"/>
  <c r="I26" i="1" l="1"/>
  <c r="I21" i="1"/>
  <c r="I16" i="1"/>
  <c r="I11" i="1" l="1"/>
  <c r="I29" i="1" s="1"/>
  <c r="D31" i="2" l="1"/>
  <c r="D30" i="2"/>
  <c r="D12" i="2" l="1"/>
  <c r="D13" i="2"/>
  <c r="E8" i="6" l="1"/>
  <c r="E9" i="6"/>
  <c r="E10" i="6"/>
  <c r="E11" i="6"/>
  <c r="E12" i="6"/>
  <c r="E13" i="6"/>
  <c r="E14" i="6"/>
  <c r="E15" i="6"/>
  <c r="E16" i="6"/>
  <c r="E17" i="6"/>
  <c r="E18" i="6"/>
  <c r="E19" i="6"/>
  <c r="J7" i="2" l="1"/>
  <c r="J55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8" i="2"/>
  <c r="D55" i="2" l="1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F7" i="2" l="1"/>
  <c r="F7" i="7"/>
  <c r="E19" i="3" l="1"/>
  <c r="E18" i="3"/>
  <c r="E17" i="3"/>
  <c r="E16" i="3"/>
  <c r="E15" i="3"/>
  <c r="E14" i="3"/>
  <c r="E13" i="3"/>
  <c r="E12" i="3"/>
  <c r="E11" i="3"/>
  <c r="E10" i="3"/>
  <c r="E9" i="3"/>
  <c r="E8" i="3"/>
  <c r="C28" i="1" l="1"/>
  <c r="F3" i="3" l="1"/>
  <c r="C29" i="1" l="1"/>
  <c r="H5" i="7" s="1"/>
  <c r="H7" i="7" s="1"/>
  <c r="F8" i="7" l="1"/>
  <c r="I7" i="7"/>
  <c r="F4" i="3"/>
  <c r="C8" i="6" l="1"/>
  <c r="D8" i="6"/>
  <c r="H8" i="7"/>
  <c r="F8" i="6" s="1"/>
  <c r="F9" i="7" l="1"/>
  <c r="I8" i="7"/>
  <c r="H9" i="7" l="1"/>
  <c r="F9" i="6" s="1"/>
  <c r="C9" i="6"/>
  <c r="D9" i="6"/>
  <c r="I9" i="7" l="1"/>
  <c r="F10" i="7"/>
  <c r="D10" i="6" s="1"/>
  <c r="C31" i="1"/>
  <c r="C32" i="1" s="1"/>
  <c r="H10" i="7" l="1"/>
  <c r="F10" i="6" s="1"/>
  <c r="C10" i="6"/>
  <c r="I10" i="7" l="1"/>
  <c r="F11" i="7"/>
  <c r="C11" i="6" s="1"/>
  <c r="H5" i="2"/>
  <c r="H7" i="2" s="1"/>
  <c r="H11" i="7" l="1"/>
  <c r="F11" i="6" s="1"/>
  <c r="D11" i="6"/>
  <c r="I7" i="2"/>
  <c r="H8" i="2" l="1"/>
  <c r="I8" i="2" s="1"/>
  <c r="C8" i="3"/>
  <c r="F12" i="7"/>
  <c r="C12" i="6" s="1"/>
  <c r="I11" i="7"/>
  <c r="C9" i="3" l="1"/>
  <c r="D12" i="6"/>
  <c r="H12" i="7"/>
  <c r="F12" i="6" s="1"/>
  <c r="D8" i="3"/>
  <c r="F8" i="3"/>
  <c r="H9" i="2" l="1"/>
  <c r="I12" i="7"/>
  <c r="F13" i="7"/>
  <c r="D13" i="6" s="1"/>
  <c r="D9" i="3"/>
  <c r="F10" i="2" l="1"/>
  <c r="C10" i="3" s="1"/>
  <c r="I9" i="2"/>
  <c r="J9" i="2" s="1"/>
  <c r="C13" i="6"/>
  <c r="H13" i="7"/>
  <c r="F13" i="6" s="1"/>
  <c r="F9" i="3"/>
  <c r="H10" i="2" l="1"/>
  <c r="I10" i="2" s="1"/>
  <c r="J11" i="2" s="1"/>
  <c r="F14" i="7"/>
  <c r="C14" i="6" s="1"/>
  <c r="I13" i="7"/>
  <c r="D10" i="3"/>
  <c r="J10" i="2" l="1"/>
  <c r="F11" i="2"/>
  <c r="C11" i="3" s="1"/>
  <c r="H14" i="7"/>
  <c r="F14" i="6" s="1"/>
  <c r="D14" i="6"/>
  <c r="F10" i="3"/>
  <c r="H11" i="2" l="1"/>
  <c r="I11" i="2" s="1"/>
  <c r="F15" i="7"/>
  <c r="C15" i="6" s="1"/>
  <c r="I14" i="7"/>
  <c r="D11" i="3"/>
  <c r="F12" i="2" l="1"/>
  <c r="H12" i="2" s="1"/>
  <c r="I12" i="2" s="1"/>
  <c r="D15" i="6"/>
  <c r="H15" i="7"/>
  <c r="F15" i="6" s="1"/>
  <c r="F11" i="3"/>
  <c r="F13" i="2" l="1"/>
  <c r="H13" i="2" s="1"/>
  <c r="I13" i="2" s="1"/>
  <c r="F16" i="7"/>
  <c r="D16" i="6" s="1"/>
  <c r="I15" i="7"/>
  <c r="D12" i="3"/>
  <c r="C12" i="3"/>
  <c r="F14" i="2" l="1"/>
  <c r="H14" i="2" s="1"/>
  <c r="I14" i="2" s="1"/>
  <c r="H16" i="7"/>
  <c r="F16" i="6" s="1"/>
  <c r="C16" i="6"/>
  <c r="F12" i="3"/>
  <c r="F15" i="2" l="1"/>
  <c r="H15" i="2" s="1"/>
  <c r="F16" i="2" s="1"/>
  <c r="H16" i="2" s="1"/>
  <c r="F17" i="7"/>
  <c r="C17" i="6" s="1"/>
  <c r="I16" i="7"/>
  <c r="C13" i="3"/>
  <c r="D13" i="3"/>
  <c r="I15" i="2" l="1"/>
  <c r="F17" i="2"/>
  <c r="H17" i="2" s="1"/>
  <c r="F18" i="2" s="1"/>
  <c r="H18" i="2" s="1"/>
  <c r="I16" i="2"/>
  <c r="D17" i="6"/>
  <c r="H17" i="7"/>
  <c r="F17" i="6" s="1"/>
  <c r="F13" i="3"/>
  <c r="I17" i="2" l="1"/>
  <c r="F19" i="2"/>
  <c r="H19" i="2" s="1"/>
  <c r="I18" i="2"/>
  <c r="F18" i="7"/>
  <c r="C18" i="6" s="1"/>
  <c r="I17" i="7"/>
  <c r="F14" i="3"/>
  <c r="D14" i="3"/>
  <c r="C14" i="3"/>
  <c r="I19" i="2" l="1"/>
  <c r="F20" i="2"/>
  <c r="H20" i="2" s="1"/>
  <c r="F21" i="2" s="1"/>
  <c r="H18" i="7"/>
  <c r="F18" i="6" s="1"/>
  <c r="D18" i="6"/>
  <c r="D15" i="3"/>
  <c r="C15" i="3"/>
  <c r="I20" i="2" l="1"/>
  <c r="H21" i="2"/>
  <c r="F22" i="2" s="1"/>
  <c r="F19" i="7"/>
  <c r="C19" i="6" s="1"/>
  <c r="C20" i="6" s="1"/>
  <c r="I18" i="7"/>
  <c r="F15" i="3"/>
  <c r="H22" i="2" l="1"/>
  <c r="F23" i="2" s="1"/>
  <c r="I21" i="2"/>
  <c r="H19" i="7"/>
  <c r="F19" i="6" s="1"/>
  <c r="D19" i="6"/>
  <c r="D16" i="3"/>
  <c r="C16" i="3"/>
  <c r="I22" i="2" l="1"/>
  <c r="H23" i="2"/>
  <c r="F24" i="2" s="1"/>
  <c r="F20" i="7"/>
  <c r="C23" i="6" s="1"/>
  <c r="I19" i="7"/>
  <c r="F16" i="3"/>
  <c r="D17" i="3"/>
  <c r="I23" i="2" l="1"/>
  <c r="H24" i="2"/>
  <c r="F25" i="2" s="1"/>
  <c r="H20" i="7"/>
  <c r="F23" i="6" s="1"/>
  <c r="D23" i="6"/>
  <c r="C17" i="3"/>
  <c r="H25" i="2" l="1"/>
  <c r="F26" i="2" s="1"/>
  <c r="I24" i="2"/>
  <c r="F21" i="7"/>
  <c r="D24" i="6" s="1"/>
  <c r="I20" i="7"/>
  <c r="F17" i="3"/>
  <c r="C18" i="3"/>
  <c r="I25" i="2" l="1"/>
  <c r="H26" i="2"/>
  <c r="F27" i="2" s="1"/>
  <c r="C24" i="6"/>
  <c r="H21" i="7"/>
  <c r="F24" i="6" s="1"/>
  <c r="D18" i="3"/>
  <c r="I26" i="2" l="1"/>
  <c r="H27" i="2"/>
  <c r="F22" i="7"/>
  <c r="D25" i="6" s="1"/>
  <c r="I21" i="7"/>
  <c r="F18" i="3"/>
  <c r="D19" i="3"/>
  <c r="I27" i="2" l="1"/>
  <c r="F28" i="2"/>
  <c r="H28" i="2" s="1"/>
  <c r="C25" i="6"/>
  <c r="H22" i="7"/>
  <c r="F25" i="6" s="1"/>
  <c r="C19" i="3"/>
  <c r="C20" i="3" s="1"/>
  <c r="F29" i="2" l="1"/>
  <c r="H29" i="2" s="1"/>
  <c r="I28" i="2"/>
  <c r="F23" i="7"/>
  <c r="C26" i="6" s="1"/>
  <c r="I22" i="7"/>
  <c r="F19" i="3"/>
  <c r="C23" i="3"/>
  <c r="I29" i="2" l="1"/>
  <c r="F30" i="2"/>
  <c r="H30" i="2" s="1"/>
  <c r="D26" i="6"/>
  <c r="H23" i="7"/>
  <c r="F26" i="6" s="1"/>
  <c r="D23" i="3"/>
  <c r="I30" i="2" l="1"/>
  <c r="F31" i="2"/>
  <c r="H31" i="2" s="1"/>
  <c r="F24" i="7"/>
  <c r="D27" i="6" s="1"/>
  <c r="I23" i="7"/>
  <c r="F23" i="3"/>
  <c r="C24" i="3"/>
  <c r="I31" i="2" l="1"/>
  <c r="F32" i="2"/>
  <c r="H32" i="2" s="1"/>
  <c r="C27" i="6"/>
  <c r="H24" i="7"/>
  <c r="F27" i="6" s="1"/>
  <c r="F24" i="3"/>
  <c r="D24" i="3"/>
  <c r="F33" i="2" l="1"/>
  <c r="H33" i="2" s="1"/>
  <c r="I32" i="2"/>
  <c r="I24" i="7"/>
  <c r="F25" i="7"/>
  <c r="D28" i="6" s="1"/>
  <c r="D25" i="3"/>
  <c r="C25" i="3"/>
  <c r="I33" i="2" l="1"/>
  <c r="F34" i="2"/>
  <c r="H34" i="2" s="1"/>
  <c r="C28" i="6"/>
  <c r="H25" i="7"/>
  <c r="F28" i="6" s="1"/>
  <c r="F25" i="3"/>
  <c r="C26" i="3"/>
  <c r="I34" i="2" l="1"/>
  <c r="F35" i="2"/>
  <c r="H35" i="2" s="1"/>
  <c r="F26" i="7"/>
  <c r="D29" i="6" s="1"/>
  <c r="I25" i="7"/>
  <c r="D26" i="3"/>
  <c r="I35" i="2" l="1"/>
  <c r="F36" i="2"/>
  <c r="H36" i="2" s="1"/>
  <c r="C29" i="6"/>
  <c r="H26" i="7"/>
  <c r="F29" i="6" s="1"/>
  <c r="F26" i="3"/>
  <c r="F37" i="2" l="1"/>
  <c r="H37" i="2" s="1"/>
  <c r="I36" i="2"/>
  <c r="F27" i="7"/>
  <c r="C30" i="6" s="1"/>
  <c r="I26" i="7"/>
  <c r="F27" i="3"/>
  <c r="C28" i="3"/>
  <c r="C27" i="3"/>
  <c r="D27" i="3"/>
  <c r="I37" i="2" l="1"/>
  <c r="F38" i="2"/>
  <c r="H38" i="2" s="1"/>
  <c r="D30" i="6"/>
  <c r="H27" i="7"/>
  <c r="F30" i="6" s="1"/>
  <c r="D28" i="3"/>
  <c r="I38" i="2" l="1"/>
  <c r="F39" i="2"/>
  <c r="H39" i="2" s="1"/>
  <c r="I27" i="7"/>
  <c r="F28" i="7"/>
  <c r="D31" i="6" s="1"/>
  <c r="F28" i="3"/>
  <c r="C29" i="3"/>
  <c r="I39" i="2" l="1"/>
  <c r="F40" i="2"/>
  <c r="H40" i="2" s="1"/>
  <c r="C31" i="6"/>
  <c r="H28" i="7"/>
  <c r="F31" i="6" s="1"/>
  <c r="D29" i="3"/>
  <c r="F41" i="2" l="1"/>
  <c r="H41" i="2" s="1"/>
  <c r="I40" i="2"/>
  <c r="F29" i="7"/>
  <c r="D32" i="6" s="1"/>
  <c r="I28" i="7"/>
  <c r="D30" i="3"/>
  <c r="F29" i="3"/>
  <c r="I41" i="2" l="1"/>
  <c r="F42" i="2"/>
  <c r="H42" i="2" s="1"/>
  <c r="C32" i="6"/>
  <c r="H29" i="7"/>
  <c r="F32" i="6" s="1"/>
  <c r="C30" i="3"/>
  <c r="F30" i="3"/>
  <c r="I42" i="2" l="1"/>
  <c r="F43" i="2"/>
  <c r="H43" i="2" s="1"/>
  <c r="I29" i="7"/>
  <c r="F30" i="7"/>
  <c r="D33" i="6" s="1"/>
  <c r="I43" i="2" l="1"/>
  <c r="F44" i="2"/>
  <c r="H44" i="2" s="1"/>
  <c r="C33" i="6"/>
  <c r="H30" i="7"/>
  <c r="F33" i="6" s="1"/>
  <c r="D31" i="3"/>
  <c r="C31" i="3"/>
  <c r="F31" i="3"/>
  <c r="C32" i="3"/>
  <c r="D32" i="3"/>
  <c r="F45" i="2" l="1"/>
  <c r="H45" i="2" s="1"/>
  <c r="I44" i="2"/>
  <c r="F31" i="7"/>
  <c r="C34" i="6" s="1"/>
  <c r="I30" i="7"/>
  <c r="F32" i="3"/>
  <c r="F46" i="2" l="1"/>
  <c r="H46" i="2" s="1"/>
  <c r="I45" i="2"/>
  <c r="D34" i="6"/>
  <c r="C35" i="6" s="1"/>
  <c r="H31" i="7"/>
  <c r="F34" i="6" s="1"/>
  <c r="D33" i="3"/>
  <c r="C33" i="3"/>
  <c r="I46" i="2" l="1"/>
  <c r="F47" i="2"/>
  <c r="H47" i="2" s="1"/>
  <c r="F32" i="7"/>
  <c r="J8" i="6" s="1"/>
  <c r="I31" i="7"/>
  <c r="F33" i="3"/>
  <c r="F48" i="2" l="1"/>
  <c r="H48" i="2" s="1"/>
  <c r="I47" i="2"/>
  <c r="K8" i="6"/>
  <c r="H32" i="7"/>
  <c r="M8" i="6" s="1"/>
  <c r="C34" i="3"/>
  <c r="D34" i="3"/>
  <c r="F49" i="2" l="1"/>
  <c r="H49" i="2" s="1"/>
  <c r="I48" i="2"/>
  <c r="I32" i="7"/>
  <c r="F33" i="7"/>
  <c r="J9" i="6" s="1"/>
  <c r="C35" i="3"/>
  <c r="F34" i="3"/>
  <c r="I49" i="2" l="1"/>
  <c r="F50" i="2"/>
  <c r="H50" i="2" s="1"/>
  <c r="K9" i="6"/>
  <c r="H33" i="7"/>
  <c r="M9" i="6" s="1"/>
  <c r="K8" i="3"/>
  <c r="J8" i="3"/>
  <c r="I50" i="2" l="1"/>
  <c r="F51" i="2"/>
  <c r="H51" i="2" s="1"/>
  <c r="I33" i="7"/>
  <c r="F34" i="7"/>
  <c r="K10" i="6" s="1"/>
  <c r="M8" i="3"/>
  <c r="I51" i="2" l="1"/>
  <c r="F52" i="2"/>
  <c r="H52" i="2" s="1"/>
  <c r="J10" i="6"/>
  <c r="H34" i="7"/>
  <c r="M10" i="6" s="1"/>
  <c r="K9" i="3"/>
  <c r="J9" i="3"/>
  <c r="F53" i="2" l="1"/>
  <c r="H53" i="2" s="1"/>
  <c r="I52" i="2"/>
  <c r="I34" i="7"/>
  <c r="F35" i="7"/>
  <c r="K11" i="6" s="1"/>
  <c r="M9" i="3"/>
  <c r="K10" i="3"/>
  <c r="I53" i="2" l="1"/>
  <c r="F54" i="2"/>
  <c r="H54" i="2" s="1"/>
  <c r="J11" i="6"/>
  <c r="H35" i="7"/>
  <c r="M11" i="6" s="1"/>
  <c r="J10" i="3"/>
  <c r="I54" i="2" l="1"/>
  <c r="F55" i="2"/>
  <c r="H55" i="2" s="1"/>
  <c r="I55" i="2" s="1"/>
  <c r="F36" i="7"/>
  <c r="J12" i="6" s="1"/>
  <c r="I35" i="7"/>
  <c r="M10" i="3"/>
  <c r="J11" i="3"/>
  <c r="H36" i="7" l="1"/>
  <c r="M12" i="6" s="1"/>
  <c r="K12" i="6"/>
  <c r="K11" i="3"/>
  <c r="I36" i="7" l="1"/>
  <c r="F37" i="7"/>
  <c r="J13" i="6" s="1"/>
  <c r="M11" i="3"/>
  <c r="K12" i="3"/>
  <c r="H37" i="7" l="1"/>
  <c r="M13" i="6" s="1"/>
  <c r="K13" i="6"/>
  <c r="J12" i="3"/>
  <c r="F38" i="7" l="1"/>
  <c r="J14" i="6" s="1"/>
  <c r="I37" i="7"/>
  <c r="M12" i="3"/>
  <c r="K13" i="3"/>
  <c r="H38" i="7" l="1"/>
  <c r="M14" i="6" s="1"/>
  <c r="K14" i="6"/>
  <c r="J13" i="3"/>
  <c r="F39" i="7" l="1"/>
  <c r="K15" i="6" s="1"/>
  <c r="I38" i="7"/>
  <c r="J14" i="3"/>
  <c r="M13" i="3"/>
  <c r="H39" i="7" l="1"/>
  <c r="M15" i="6" s="1"/>
  <c r="J15" i="6"/>
  <c r="K14" i="3"/>
  <c r="F40" i="7" l="1"/>
  <c r="J16" i="6" s="1"/>
  <c r="I39" i="7"/>
  <c r="K15" i="3"/>
  <c r="M14" i="3"/>
  <c r="H40" i="7" l="1"/>
  <c r="M16" i="6" s="1"/>
  <c r="K16" i="6"/>
  <c r="J15" i="3"/>
  <c r="I40" i="7" l="1"/>
  <c r="F41" i="7"/>
  <c r="K17" i="6" s="1"/>
  <c r="M15" i="3"/>
  <c r="H41" i="7" l="1"/>
  <c r="M17" i="6" s="1"/>
  <c r="J17" i="6"/>
  <c r="M16" i="3"/>
  <c r="K16" i="3"/>
  <c r="J16" i="3"/>
  <c r="F42" i="7" l="1"/>
  <c r="J18" i="6" s="1"/>
  <c r="I41" i="7"/>
  <c r="M17" i="3"/>
  <c r="J18" i="3"/>
  <c r="J17" i="3"/>
  <c r="K17" i="3"/>
  <c r="H42" i="7" l="1"/>
  <c r="M18" i="6" s="1"/>
  <c r="K18" i="6"/>
  <c r="K18" i="3"/>
  <c r="F43" i="7" l="1"/>
  <c r="K19" i="6" s="1"/>
  <c r="I42" i="7"/>
  <c r="M18" i="3"/>
  <c r="H43" i="7" l="1"/>
  <c r="M19" i="6" s="1"/>
  <c r="J19" i="6"/>
  <c r="J20" i="6" s="1"/>
  <c r="M19" i="3"/>
  <c r="J19" i="3"/>
  <c r="K19" i="3"/>
  <c r="F44" i="7" l="1"/>
  <c r="J23" i="6" s="1"/>
  <c r="I43" i="7"/>
  <c r="J20" i="3"/>
  <c r="K23" i="3"/>
  <c r="J23" i="3"/>
  <c r="H44" i="7" l="1"/>
  <c r="M23" i="6" s="1"/>
  <c r="K23" i="6"/>
  <c r="M23" i="3"/>
  <c r="F45" i="7" l="1"/>
  <c r="J24" i="6" s="1"/>
  <c r="I44" i="7"/>
  <c r="K24" i="3"/>
  <c r="J24" i="3"/>
  <c r="H45" i="7" l="1"/>
  <c r="M24" i="6" s="1"/>
  <c r="K24" i="6"/>
  <c r="M24" i="3"/>
  <c r="F46" i="7" l="1"/>
  <c r="K25" i="6" s="1"/>
  <c r="I45" i="7"/>
  <c r="K25" i="3"/>
  <c r="J25" i="3"/>
  <c r="H46" i="7" l="1"/>
  <c r="M25" i="6" s="1"/>
  <c r="J25" i="6"/>
  <c r="M25" i="3"/>
  <c r="I46" i="7" l="1"/>
  <c r="F47" i="7"/>
  <c r="H47" i="7" s="1"/>
  <c r="M26" i="6" s="1"/>
  <c r="K26" i="3"/>
  <c r="J26" i="3"/>
  <c r="K26" i="6" l="1"/>
  <c r="J26" i="6"/>
  <c r="I47" i="7"/>
  <c r="F48" i="7"/>
  <c r="M26" i="3"/>
  <c r="J27" i="6" l="1"/>
  <c r="K27" i="6"/>
  <c r="H48" i="7"/>
  <c r="M27" i="6" s="1"/>
  <c r="J27" i="3"/>
  <c r="K27" i="3"/>
  <c r="F49" i="7" l="1"/>
  <c r="I48" i="7"/>
  <c r="M27" i="3"/>
  <c r="J28" i="6" l="1"/>
  <c r="K28" i="6"/>
  <c r="H49" i="7"/>
  <c r="M28" i="6" s="1"/>
  <c r="K28" i="3"/>
  <c r="J28" i="3"/>
  <c r="F50" i="7" l="1"/>
  <c r="I49" i="7"/>
  <c r="M28" i="3"/>
  <c r="J29" i="6" l="1"/>
  <c r="K29" i="6"/>
  <c r="H50" i="7"/>
  <c r="M29" i="6" s="1"/>
  <c r="K29" i="3"/>
  <c r="J29" i="3"/>
  <c r="I50" i="7" l="1"/>
  <c r="F51" i="7"/>
  <c r="M29" i="3"/>
  <c r="K30" i="3"/>
  <c r="J30" i="6" l="1"/>
  <c r="K30" i="6"/>
  <c r="H51" i="7"/>
  <c r="M30" i="6" s="1"/>
  <c r="J30" i="3"/>
  <c r="F52" i="7" l="1"/>
  <c r="I51" i="7"/>
  <c r="M30" i="3"/>
  <c r="J31" i="3"/>
  <c r="J31" i="6" l="1"/>
  <c r="K31" i="6"/>
  <c r="H52" i="7"/>
  <c r="M31" i="6" s="1"/>
  <c r="K31" i="3"/>
  <c r="I52" i="7" l="1"/>
  <c r="F53" i="7"/>
  <c r="M31" i="3"/>
  <c r="K32" i="3"/>
  <c r="J32" i="6" l="1"/>
  <c r="K32" i="6"/>
  <c r="H53" i="7"/>
  <c r="M32" i="6" s="1"/>
  <c r="J32" i="3"/>
  <c r="F54" i="7" l="1"/>
  <c r="I53" i="7"/>
  <c r="M32" i="3"/>
  <c r="K33" i="3"/>
  <c r="K33" i="6" l="1"/>
  <c r="J33" i="6"/>
  <c r="H54" i="7"/>
  <c r="M33" i="6" s="1"/>
  <c r="J33" i="3"/>
  <c r="I54" i="7" l="1"/>
  <c r="F55" i="7"/>
  <c r="M33" i="3"/>
  <c r="M34" i="3"/>
  <c r="J34" i="6" l="1"/>
  <c r="K34" i="6"/>
  <c r="H55" i="7"/>
  <c r="M34" i="6" s="1"/>
  <c r="K34" i="3"/>
  <c r="J34" i="3"/>
  <c r="J35" i="6" l="1"/>
  <c r="I55" i="7"/>
  <c r="J35" i="3"/>
</calcChain>
</file>

<file path=xl/sharedStrings.xml><?xml version="1.0" encoding="utf-8"?>
<sst xmlns="http://schemas.openxmlformats.org/spreadsheetml/2006/main" count="1193" uniqueCount="439">
  <si>
    <t>学校名</t>
    <rPh sb="0" eb="3">
      <t>ガッコウメイ</t>
    </rPh>
    <phoneticPr fontId="2"/>
  </si>
  <si>
    <t>学科名</t>
    <rPh sb="0" eb="2">
      <t>ガッカ</t>
    </rPh>
    <rPh sb="2" eb="3">
      <t>メイ</t>
    </rPh>
    <phoneticPr fontId="2"/>
  </si>
  <si>
    <t>1年次</t>
    <rPh sb="1" eb="2">
      <t>ネン</t>
    </rPh>
    <rPh sb="2" eb="3">
      <t>ジ</t>
    </rPh>
    <phoneticPr fontId="2"/>
  </si>
  <si>
    <t>入学金</t>
    <rPh sb="0" eb="3">
      <t>ニュウガクキン</t>
    </rPh>
    <phoneticPr fontId="2"/>
  </si>
  <si>
    <t>入学手続時納入金</t>
    <rPh sb="0" eb="4">
      <t>ニュウガクテツヅ</t>
    </rPh>
    <rPh sb="4" eb="5">
      <t>ジ</t>
    </rPh>
    <rPh sb="5" eb="8">
      <t>ノウニュウキン</t>
    </rPh>
    <phoneticPr fontId="1"/>
  </si>
  <si>
    <t>海外研修旅行費</t>
    <rPh sb="0" eb="2">
      <t>カイガイ</t>
    </rPh>
    <rPh sb="2" eb="4">
      <t>ケンシュウ</t>
    </rPh>
    <rPh sb="4" eb="6">
      <t>リョコウ</t>
    </rPh>
    <rPh sb="6" eb="7">
      <t>ヒ</t>
    </rPh>
    <phoneticPr fontId="1"/>
  </si>
  <si>
    <t>進級時学費</t>
    <rPh sb="0" eb="2">
      <t>シンキュウ</t>
    </rPh>
    <rPh sb="2" eb="3">
      <t>ジ</t>
    </rPh>
    <rPh sb="3" eb="5">
      <t>ガクヒ</t>
    </rPh>
    <phoneticPr fontId="1"/>
  </si>
  <si>
    <t>2年次</t>
    <rPh sb="1" eb="2">
      <t>ネン</t>
    </rPh>
    <rPh sb="2" eb="3">
      <t>ジ</t>
    </rPh>
    <phoneticPr fontId="2"/>
  </si>
  <si>
    <t>3年次</t>
    <rPh sb="1" eb="2">
      <t>ネン</t>
    </rPh>
    <rPh sb="2" eb="3">
      <t>ジ</t>
    </rPh>
    <phoneticPr fontId="2"/>
  </si>
  <si>
    <t>4年次</t>
    <rPh sb="1" eb="2">
      <t>ネン</t>
    </rPh>
    <rPh sb="2" eb="3">
      <t>ジ</t>
    </rPh>
    <phoneticPr fontId="2"/>
  </si>
  <si>
    <t>諸経費（教材費など）</t>
    <rPh sb="0" eb="3">
      <t>ショケイヒ</t>
    </rPh>
    <rPh sb="4" eb="6">
      <t>キョウザイ</t>
    </rPh>
    <rPh sb="6" eb="7">
      <t>ヒ</t>
    </rPh>
    <phoneticPr fontId="1"/>
  </si>
  <si>
    <t>1年目の学費計</t>
    <rPh sb="1" eb="2">
      <t>ネン</t>
    </rPh>
    <rPh sb="2" eb="3">
      <t>メ</t>
    </rPh>
    <rPh sb="4" eb="6">
      <t>ガクヒ</t>
    </rPh>
    <rPh sb="6" eb="7">
      <t>ケイ</t>
    </rPh>
    <phoneticPr fontId="2"/>
  </si>
  <si>
    <t>費用項目</t>
    <rPh sb="0" eb="2">
      <t>ヒヨウ</t>
    </rPh>
    <rPh sb="2" eb="4">
      <t>コウモク</t>
    </rPh>
    <phoneticPr fontId="2"/>
  </si>
  <si>
    <t>費用</t>
    <rPh sb="0" eb="2">
      <t>ヒヨウ</t>
    </rPh>
    <phoneticPr fontId="2"/>
  </si>
  <si>
    <t>2年目の学費計</t>
    <rPh sb="1" eb="2">
      <t>ネン</t>
    </rPh>
    <rPh sb="2" eb="3">
      <t>メ</t>
    </rPh>
    <rPh sb="4" eb="6">
      <t>ガクヒ</t>
    </rPh>
    <rPh sb="6" eb="7">
      <t>ケイ</t>
    </rPh>
    <phoneticPr fontId="2"/>
  </si>
  <si>
    <t>3年目の学費計</t>
    <rPh sb="1" eb="2">
      <t>ネン</t>
    </rPh>
    <rPh sb="2" eb="3">
      <t>メ</t>
    </rPh>
    <rPh sb="4" eb="6">
      <t>ガクヒ</t>
    </rPh>
    <rPh sb="6" eb="7">
      <t>ケイ</t>
    </rPh>
    <phoneticPr fontId="2"/>
  </si>
  <si>
    <t>円</t>
    <rPh sb="0" eb="1">
      <t>エン</t>
    </rPh>
    <phoneticPr fontId="2"/>
  </si>
  <si>
    <t>学年</t>
    <rPh sb="0" eb="2">
      <t>ガクネン</t>
    </rPh>
    <phoneticPr fontId="2"/>
  </si>
  <si>
    <t>学校情報</t>
    <rPh sb="0" eb="2">
      <t>ガッコウ</t>
    </rPh>
    <rPh sb="2" eb="4">
      <t>ジョウホウ</t>
    </rPh>
    <phoneticPr fontId="2"/>
  </si>
  <si>
    <t>Q</t>
  </si>
  <si>
    <t>Q</t>
    <phoneticPr fontId="2"/>
  </si>
  <si>
    <t>Q</t>
    <phoneticPr fontId="2"/>
  </si>
  <si>
    <t>ボーナス等のお支払いについて</t>
    <rPh sb="4" eb="5">
      <t>ナド</t>
    </rPh>
    <phoneticPr fontId="2"/>
  </si>
  <si>
    <t>夏</t>
    <rPh sb="0" eb="1">
      <t>ナツ</t>
    </rPh>
    <phoneticPr fontId="2"/>
  </si>
  <si>
    <t>冬</t>
    <rPh sb="0" eb="1">
      <t>フユ</t>
    </rPh>
    <phoneticPr fontId="2"/>
  </si>
  <si>
    <t>家計などから毎月お支払いただける費用</t>
    <phoneticPr fontId="2"/>
  </si>
  <si>
    <t>ボーナス等自己負担額</t>
  </si>
  <si>
    <t>納入残高</t>
  </si>
  <si>
    <t>学費分納シミュレーション</t>
    <rPh sb="0" eb="2">
      <t>ガクヒ</t>
    </rPh>
    <rPh sb="2" eb="4">
      <t>ブンノウ</t>
    </rPh>
    <phoneticPr fontId="2"/>
  </si>
  <si>
    <t>4年目の学費計</t>
    <rPh sb="1" eb="2">
      <t>ネン</t>
    </rPh>
    <rPh sb="2" eb="3">
      <t>メ</t>
    </rPh>
    <rPh sb="4" eb="6">
      <t>ガクヒ</t>
    </rPh>
    <rPh sb="6" eb="7">
      <t>ケイ</t>
    </rPh>
    <phoneticPr fontId="2"/>
  </si>
  <si>
    <t>納入学費の総合計</t>
    <rPh sb="0" eb="2">
      <t>ノウニュウ</t>
    </rPh>
    <rPh sb="2" eb="4">
      <t>ガクヒ</t>
    </rPh>
    <rPh sb="5" eb="6">
      <t>ソウ</t>
    </rPh>
    <rPh sb="6" eb="8">
      <t>ゴウケイ</t>
    </rPh>
    <phoneticPr fontId="2"/>
  </si>
  <si>
    <t>7月</t>
  </si>
  <si>
    <t>12月</t>
  </si>
  <si>
    <t>4月</t>
  </si>
  <si>
    <t>5月</t>
  </si>
  <si>
    <t>6月</t>
  </si>
  <si>
    <t>8月</t>
  </si>
  <si>
    <t>9月</t>
  </si>
  <si>
    <t>10月</t>
  </si>
  <si>
    <t>11月</t>
  </si>
  <si>
    <t>1月</t>
  </si>
  <si>
    <t>2月</t>
  </si>
  <si>
    <t>3月</t>
  </si>
  <si>
    <t>□支払い計画表　　</t>
    <rPh sb="1" eb="3">
      <t>シハライ</t>
    </rPh>
    <rPh sb="4" eb="6">
      <t>ケイカク</t>
    </rPh>
    <rPh sb="6" eb="7">
      <t>ヒョウ</t>
    </rPh>
    <phoneticPr fontId="2"/>
  </si>
  <si>
    <t>学校名：</t>
    <rPh sb="0" eb="3">
      <t>ガッコウメイ</t>
    </rPh>
    <phoneticPr fontId="2"/>
  </si>
  <si>
    <t>学科名・コース名：</t>
    <rPh sb="0" eb="2">
      <t>ガッカ</t>
    </rPh>
    <rPh sb="2" eb="3">
      <t>メイ</t>
    </rPh>
    <rPh sb="7" eb="8">
      <t>メイ</t>
    </rPh>
    <phoneticPr fontId="2"/>
  </si>
  <si>
    <t>１年次</t>
    <rPh sb="1" eb="2">
      <t>ネン</t>
    </rPh>
    <rPh sb="2" eb="3">
      <t>ジ</t>
    </rPh>
    <phoneticPr fontId="2"/>
  </si>
  <si>
    <t>２年次</t>
    <rPh sb="1" eb="2">
      <t>ネン</t>
    </rPh>
    <rPh sb="2" eb="3">
      <t>ジ</t>
    </rPh>
    <phoneticPr fontId="2"/>
  </si>
  <si>
    <t>３年次</t>
    <rPh sb="1" eb="2">
      <t>ネン</t>
    </rPh>
    <rPh sb="2" eb="3">
      <t>ジ</t>
    </rPh>
    <phoneticPr fontId="2"/>
  </si>
  <si>
    <t>４年次</t>
    <rPh sb="1" eb="2">
      <t>ネン</t>
    </rPh>
    <rPh sb="2" eb="3">
      <t>ジ</t>
    </rPh>
    <phoneticPr fontId="2"/>
  </si>
  <si>
    <t>課程</t>
    <rPh sb="0" eb="2">
      <t>カテイ</t>
    </rPh>
    <phoneticPr fontId="2"/>
  </si>
  <si>
    <t>学科名</t>
    <rPh sb="0" eb="2">
      <t>ガッカ</t>
    </rPh>
    <rPh sb="2" eb="3">
      <t>メイ</t>
    </rPh>
    <phoneticPr fontId="2"/>
  </si>
  <si>
    <t>課程</t>
    <rPh sb="0" eb="2">
      <t>カテイ</t>
    </rPh>
    <phoneticPr fontId="2"/>
  </si>
  <si>
    <t>入学金</t>
    <rPh sb="0" eb="3">
      <t>ニュウガクキン</t>
    </rPh>
    <phoneticPr fontId="2"/>
  </si>
  <si>
    <t>入学時手続金</t>
    <rPh sb="0" eb="2">
      <t>ニュウガク</t>
    </rPh>
    <rPh sb="2" eb="3">
      <t>ジ</t>
    </rPh>
    <rPh sb="3" eb="5">
      <t>テツヅキ</t>
    </rPh>
    <rPh sb="5" eb="6">
      <t>キン</t>
    </rPh>
    <phoneticPr fontId="2"/>
  </si>
  <si>
    <t>1年次教材費</t>
    <rPh sb="1" eb="2">
      <t>ネン</t>
    </rPh>
    <rPh sb="2" eb="3">
      <t>ジ</t>
    </rPh>
    <rPh sb="3" eb="6">
      <t>キョウザイヒ</t>
    </rPh>
    <phoneticPr fontId="2"/>
  </si>
  <si>
    <t>後期学費</t>
    <rPh sb="0" eb="4">
      <t>コウキガクヒ</t>
    </rPh>
    <phoneticPr fontId="2"/>
  </si>
  <si>
    <t>2年次学費</t>
    <rPh sb="1" eb="2">
      <t>ネン</t>
    </rPh>
    <rPh sb="2" eb="3">
      <t>ジ</t>
    </rPh>
    <rPh sb="3" eb="5">
      <t>ガクヒ</t>
    </rPh>
    <phoneticPr fontId="2"/>
  </si>
  <si>
    <t>2年次教材費</t>
    <rPh sb="1" eb="2">
      <t>ネン</t>
    </rPh>
    <rPh sb="2" eb="3">
      <t>ジ</t>
    </rPh>
    <rPh sb="3" eb="6">
      <t>キョウザイヒ</t>
    </rPh>
    <phoneticPr fontId="2"/>
  </si>
  <si>
    <t>海外研修費</t>
    <rPh sb="0" eb="2">
      <t>カイガイ</t>
    </rPh>
    <rPh sb="2" eb="4">
      <t>ケンシュウ</t>
    </rPh>
    <rPh sb="4" eb="5">
      <t>ヒ</t>
    </rPh>
    <phoneticPr fontId="2"/>
  </si>
  <si>
    <t>3年次学費</t>
    <rPh sb="1" eb="2">
      <t>ネン</t>
    </rPh>
    <rPh sb="2" eb="3">
      <t>ジ</t>
    </rPh>
    <rPh sb="3" eb="5">
      <t>ガクヒ</t>
    </rPh>
    <phoneticPr fontId="2"/>
  </si>
  <si>
    <t>3年次教材費</t>
    <rPh sb="1" eb="2">
      <t>ネン</t>
    </rPh>
    <rPh sb="2" eb="3">
      <t>ジ</t>
    </rPh>
    <rPh sb="3" eb="6">
      <t>キョウザイヒ</t>
    </rPh>
    <phoneticPr fontId="2"/>
  </si>
  <si>
    <t>4年次学費</t>
    <rPh sb="1" eb="2">
      <t>ネン</t>
    </rPh>
    <rPh sb="2" eb="3">
      <t>ジ</t>
    </rPh>
    <rPh sb="3" eb="5">
      <t>ガクヒ</t>
    </rPh>
    <phoneticPr fontId="2"/>
  </si>
  <si>
    <t>4年次教材費</t>
    <rPh sb="1" eb="2">
      <t>ネン</t>
    </rPh>
    <rPh sb="2" eb="3">
      <t>ジ</t>
    </rPh>
    <rPh sb="3" eb="6">
      <t>キョウザイヒ</t>
    </rPh>
    <phoneticPr fontId="2"/>
  </si>
  <si>
    <t>種類</t>
    <rPh sb="0" eb="2">
      <t>シュルイ</t>
    </rPh>
    <phoneticPr fontId="2"/>
  </si>
  <si>
    <t>分納希望の場合、入学手続時納入金納入期日までに納入可能な金額</t>
    <rPh sb="0" eb="2">
      <t>ブンノウ</t>
    </rPh>
    <rPh sb="2" eb="4">
      <t>キボウ</t>
    </rPh>
    <rPh sb="5" eb="7">
      <t>バアイ</t>
    </rPh>
    <phoneticPr fontId="2"/>
  </si>
  <si>
    <t>入学手続時納入金のお支払いについて</t>
    <rPh sb="4" eb="5">
      <t>ジ</t>
    </rPh>
    <phoneticPr fontId="2"/>
  </si>
  <si>
    <t>お支払い情報</t>
    <rPh sb="1" eb="3">
      <t>シハラ</t>
    </rPh>
    <rPh sb="4" eb="6">
      <t>ジョウホウ</t>
    </rPh>
    <phoneticPr fontId="2"/>
  </si>
  <si>
    <t>入学前に必要な学費の総合計</t>
    <rPh sb="0" eb="2">
      <t>ニュウガク</t>
    </rPh>
    <rPh sb="2" eb="3">
      <t>マエ</t>
    </rPh>
    <rPh sb="4" eb="6">
      <t>ヒツヨウ</t>
    </rPh>
    <rPh sb="7" eb="9">
      <t>ガクヒ</t>
    </rPh>
    <rPh sb="10" eb="11">
      <t>ソウ</t>
    </rPh>
    <rPh sb="11" eb="13">
      <t>ゴウケイ</t>
    </rPh>
    <phoneticPr fontId="2"/>
  </si>
  <si>
    <t>入学後に必要となる学費の総合計</t>
    <rPh sb="0" eb="2">
      <t>ニュウガク</t>
    </rPh>
    <rPh sb="2" eb="3">
      <t>ゴ</t>
    </rPh>
    <rPh sb="4" eb="6">
      <t>ヒツヨウ</t>
    </rPh>
    <rPh sb="9" eb="11">
      <t>ガクヒ</t>
    </rPh>
    <rPh sb="12" eb="13">
      <t>ソウ</t>
    </rPh>
    <rPh sb="13" eb="15">
      <t>ゴウケイ</t>
    </rPh>
    <phoneticPr fontId="2"/>
  </si>
  <si>
    <t>※下記金額とは別に事務手数料として15,000円(税別/年数)をお納めいただきます。</t>
    <rPh sb="1" eb="2">
      <t>シタ</t>
    </rPh>
    <phoneticPr fontId="2"/>
  </si>
  <si>
    <t>他</t>
    <rPh sb="0" eb="1">
      <t>ホカ</t>
    </rPh>
    <phoneticPr fontId="2"/>
  </si>
  <si>
    <t>後期（Ⅱ期）学費</t>
    <rPh sb="0" eb="2">
      <t>コウキ</t>
    </rPh>
    <rPh sb="4" eb="5">
      <t>キ</t>
    </rPh>
    <rPh sb="6" eb="8">
      <t>ガクヒ</t>
    </rPh>
    <phoneticPr fontId="1"/>
  </si>
  <si>
    <t>月々奨学金貸与額</t>
    <rPh sb="0" eb="2">
      <t>ツキヅキ</t>
    </rPh>
    <phoneticPr fontId="2"/>
  </si>
  <si>
    <t>納入残高</t>
    <rPh sb="0" eb="2">
      <t>ノウニュウ</t>
    </rPh>
    <rPh sb="2" eb="4">
      <t>ザンダカ</t>
    </rPh>
    <phoneticPr fontId="2"/>
  </si>
  <si>
    <t>納入合計</t>
    <rPh sb="0" eb="2">
      <t>ノウニュウ</t>
    </rPh>
    <rPh sb="2" eb="4">
      <t>ゴウケイ</t>
    </rPh>
    <phoneticPr fontId="2"/>
  </si>
  <si>
    <t>※上記計画の通り、学費等の分割納入制度を申し込みます。事務手数料として15,000円(税別/年数)を指定日までにお納めいただきます。</t>
    <rPh sb="1" eb="3">
      <t>ジョウキ</t>
    </rPh>
    <rPh sb="3" eb="5">
      <t>ケイカク</t>
    </rPh>
    <rPh sb="6" eb="7">
      <t>トオ</t>
    </rPh>
    <rPh sb="9" eb="11">
      <t>ガクヒ</t>
    </rPh>
    <rPh sb="11" eb="12">
      <t>ナド</t>
    </rPh>
    <rPh sb="13" eb="15">
      <t>ブンカツ</t>
    </rPh>
    <rPh sb="15" eb="17">
      <t>ノウニュウ</t>
    </rPh>
    <rPh sb="17" eb="19">
      <t>セイド</t>
    </rPh>
    <rPh sb="20" eb="21">
      <t>モウ</t>
    </rPh>
    <rPh sb="22" eb="23">
      <t>コ</t>
    </rPh>
    <phoneticPr fontId="2"/>
  </si>
  <si>
    <t>その他費用</t>
    <rPh sb="2" eb="3">
      <t>タ</t>
    </rPh>
    <rPh sb="3" eb="5">
      <t>ヒヨウ</t>
    </rPh>
    <phoneticPr fontId="2"/>
  </si>
  <si>
    <t>学費の支払い</t>
    <rPh sb="0" eb="2">
      <t>ガクヒ</t>
    </rPh>
    <phoneticPr fontId="2"/>
  </si>
  <si>
    <t>学費の免除</t>
    <rPh sb="0" eb="2">
      <t>ガクヒ</t>
    </rPh>
    <rPh sb="3" eb="5">
      <t>メンジョ</t>
    </rPh>
    <phoneticPr fontId="2"/>
  </si>
  <si>
    <t>ビジネス秘書・事務学科</t>
  </si>
  <si>
    <t>ブライダル・コスチュームデザイン科</t>
  </si>
  <si>
    <t>ファッションビジネス科</t>
  </si>
  <si>
    <t>ファッションプロデュース科</t>
  </si>
  <si>
    <t>ファッション専攻科</t>
  </si>
  <si>
    <t>研究科</t>
  </si>
  <si>
    <t>毎月支払額（ボーナス月★）</t>
    <rPh sb="0" eb="2">
      <t>マイツキ</t>
    </rPh>
    <rPh sb="2" eb="4">
      <t>シハライ</t>
    </rPh>
    <rPh sb="4" eb="5">
      <t>ガク</t>
    </rPh>
    <rPh sb="10" eb="11">
      <t>ツキ</t>
    </rPh>
    <phoneticPr fontId="2"/>
  </si>
  <si>
    <t>学費免除額</t>
    <rPh sb="0" eb="2">
      <t>ガクヒ</t>
    </rPh>
    <rPh sb="2" eb="4">
      <t>メンジョ</t>
    </rPh>
    <rPh sb="4" eb="5">
      <t>ガク</t>
    </rPh>
    <phoneticPr fontId="2"/>
  </si>
  <si>
    <t>奨学金の種類を入力</t>
    <rPh sb="0" eb="3">
      <t>ショウガクキン</t>
    </rPh>
    <rPh sb="4" eb="6">
      <t>シュルイ</t>
    </rPh>
    <rPh sb="7" eb="9">
      <t>ニュウリョク</t>
    </rPh>
    <phoneticPr fontId="2"/>
  </si>
  <si>
    <t>全納か分納を指定</t>
    <rPh sb="0" eb="2">
      <t>ゼンノウ</t>
    </rPh>
    <rPh sb="3" eb="5">
      <t>ブンノウ</t>
    </rPh>
    <rPh sb="6" eb="8">
      <t>シテイ</t>
    </rPh>
    <phoneticPr fontId="2"/>
  </si>
  <si>
    <t>入学前</t>
  </si>
  <si>
    <t>※奨学金の初回貸与は申し込み手続き上、3ヶ月分(4月～6月)を6月貸与、支払いでシミュレーションしております。</t>
    <phoneticPr fontId="2"/>
  </si>
  <si>
    <t>※概算額</t>
    <rPh sb="1" eb="3">
      <t>ガイサン</t>
    </rPh>
    <rPh sb="3" eb="4">
      <t>ガク</t>
    </rPh>
    <phoneticPr fontId="2"/>
  </si>
  <si>
    <t>日本学生支援機構奨学金　月額の種類・学費支払額</t>
    <rPh sb="12" eb="14">
      <t>ゲツガク</t>
    </rPh>
    <rPh sb="18" eb="20">
      <t>ガクヒ</t>
    </rPh>
    <rPh sb="20" eb="22">
      <t>シハライ</t>
    </rPh>
    <rPh sb="22" eb="23">
      <t>ガク</t>
    </rPh>
    <phoneticPr fontId="2"/>
  </si>
  <si>
    <t>日本学生支援機構奨学金　入学時特別増額の学費支払額</t>
    <rPh sb="20" eb="22">
      <t>ガクヒ</t>
    </rPh>
    <rPh sb="22" eb="24">
      <t>シハライ</t>
    </rPh>
    <rPh sb="24" eb="25">
      <t>ガク</t>
    </rPh>
    <phoneticPr fontId="2"/>
  </si>
  <si>
    <t>月額奨学金支払額</t>
    <rPh sb="0" eb="2">
      <t>ゲツガク</t>
    </rPh>
    <rPh sb="5" eb="7">
      <t>シハライ</t>
    </rPh>
    <phoneticPr fontId="2"/>
  </si>
  <si>
    <t>入学時特別増額支払・
ボーナス等自己負担額</t>
    <rPh sb="0" eb="2">
      <t>ニュウガク</t>
    </rPh>
    <rPh sb="2" eb="3">
      <t>ジ</t>
    </rPh>
    <rPh sb="3" eb="5">
      <t>トクベツ</t>
    </rPh>
    <rPh sb="5" eb="7">
      <t>ゾウガク</t>
    </rPh>
    <rPh sb="7" eb="9">
      <t>シハライ</t>
    </rPh>
    <phoneticPr fontId="2"/>
  </si>
  <si>
    <t>学費の支払合計</t>
    <rPh sb="0" eb="2">
      <t>ガクヒ</t>
    </rPh>
    <rPh sb="5" eb="7">
      <t>ゴウケイ</t>
    </rPh>
    <phoneticPr fontId="2"/>
  </si>
  <si>
    <t>2022年</t>
    <rPh sb="4" eb="5">
      <t>ネン</t>
    </rPh>
    <phoneticPr fontId="2"/>
  </si>
  <si>
    <t>2023年</t>
    <rPh sb="4" eb="5">
      <t>ネン</t>
    </rPh>
    <phoneticPr fontId="2"/>
  </si>
  <si>
    <t>※海外研修旅行費は</t>
    <rPh sb="1" eb="3">
      <t>カイガイ</t>
    </rPh>
    <rPh sb="3" eb="5">
      <t>ケンシュウ</t>
    </rPh>
    <rPh sb="5" eb="7">
      <t>リョコウ</t>
    </rPh>
    <rPh sb="7" eb="8">
      <t>ヒ</t>
    </rPh>
    <phoneticPr fontId="2"/>
  </si>
  <si>
    <t>コースによって金額変動します。</t>
  </si>
  <si>
    <t>1年次に実施</t>
  </si>
  <si>
    <t>オフィスビジネス学科</t>
  </si>
  <si>
    <t>3年次に実施</t>
  </si>
  <si>
    <t>2年次に実施</t>
  </si>
  <si>
    <t>4年次に実施</t>
  </si>
  <si>
    <t>デザインマスターズ科</t>
  </si>
  <si>
    <t>こども保育幼稚園科</t>
  </si>
  <si>
    <t>野外教育・アウトドアスポーツ学科</t>
  </si>
  <si>
    <t>山岳プロ学科</t>
  </si>
  <si>
    <t>サウンドクリエイター科</t>
  </si>
  <si>
    <t>動物飼育管理学科</t>
  </si>
  <si>
    <t>動物看護師・美容学科</t>
  </si>
  <si>
    <t>ペット美容学科</t>
  </si>
  <si>
    <t>ドッグトレーニング学科</t>
  </si>
  <si>
    <t>ペットケア・ビジネス学科</t>
  </si>
  <si>
    <t>ネイチャーアクアリウム学科</t>
  </si>
  <si>
    <t>海洋生物・ドルフィン学科</t>
  </si>
  <si>
    <t>サッカーコーチ研究科</t>
  </si>
  <si>
    <t>１級自動車整備科(4年制)</t>
  </si>
  <si>
    <t>車体整備科（3年制）</t>
  </si>
  <si>
    <t>モータースポーツ２級整備士科(3年制)</t>
  </si>
  <si>
    <t>上級英語科</t>
  </si>
  <si>
    <t>声優アクターズ科</t>
  </si>
  <si>
    <t>第一種</t>
  </si>
  <si>
    <t>国際英語コミュニケーション科</t>
  </si>
  <si>
    <t>フラワーデザイン科　フラワーコーディネートコース</t>
  </si>
  <si>
    <t>三条看護・医療・歯科衛生専門学校</t>
    <phoneticPr fontId="2"/>
  </si>
  <si>
    <t>デジタルデザイン科</t>
  </si>
  <si>
    <t>クリエイティブデザイン科</t>
  </si>
  <si>
    <t>新潟会計ビジネス専門学校</t>
    <phoneticPr fontId="2"/>
  </si>
  <si>
    <t>新潟ビジネス専門学校</t>
    <phoneticPr fontId="2"/>
  </si>
  <si>
    <t>新潟公務員法律専門学校</t>
    <phoneticPr fontId="2"/>
  </si>
  <si>
    <t>新潟コンピュータ専門学校</t>
    <phoneticPr fontId="2"/>
  </si>
  <si>
    <t>新潟デザイン専門学校</t>
    <phoneticPr fontId="2"/>
  </si>
  <si>
    <t>長岡公務員・情報ビジネス専門学校</t>
    <phoneticPr fontId="2"/>
  </si>
  <si>
    <t>長岡こども・医療・介護専門学校</t>
    <phoneticPr fontId="2"/>
  </si>
  <si>
    <t>全日本ウィンタースポーツ専門学校</t>
    <phoneticPr fontId="2"/>
  </si>
  <si>
    <t>日本アニメ・マンガ専門学校</t>
    <phoneticPr fontId="2"/>
  </si>
  <si>
    <t>国際ビューティモード専門学校</t>
    <phoneticPr fontId="2"/>
  </si>
  <si>
    <t>国際自然環境アウトドア専門学校</t>
    <phoneticPr fontId="2"/>
  </si>
  <si>
    <t>伝統文化と環境福祉の専門学校</t>
    <phoneticPr fontId="2"/>
  </si>
  <si>
    <t>上越公務員・情報ビジネス専門学校</t>
    <phoneticPr fontId="2"/>
  </si>
  <si>
    <t>国際トータルファッション専門学校</t>
    <phoneticPr fontId="2"/>
  </si>
  <si>
    <t>国際こども・福祉カレッジ</t>
    <phoneticPr fontId="2"/>
  </si>
  <si>
    <t>新潟工科専門学校</t>
    <phoneticPr fontId="2"/>
  </si>
  <si>
    <t>国際メディカル専門学校</t>
    <phoneticPr fontId="2"/>
  </si>
  <si>
    <t>アップルスポーツカレッジ</t>
    <phoneticPr fontId="2"/>
  </si>
  <si>
    <t>国際音楽・ダンス・エンタテイメント専門学校</t>
    <phoneticPr fontId="2"/>
  </si>
  <si>
    <t>国際ペットワールド専門学校</t>
    <phoneticPr fontId="2"/>
  </si>
  <si>
    <t>ＪＡＰＡＮサッカーカレッジ</t>
    <phoneticPr fontId="2"/>
  </si>
  <si>
    <t>国際ホテル・ブライダル専門学校</t>
    <phoneticPr fontId="2"/>
  </si>
  <si>
    <t>専門学校新潟国際自動車大学校</t>
    <phoneticPr fontId="2"/>
  </si>
  <si>
    <t>国際外語・観光・エアライン専門学校</t>
    <phoneticPr fontId="2"/>
  </si>
  <si>
    <t>国際調理製菓専門学校</t>
    <phoneticPr fontId="2"/>
  </si>
  <si>
    <t>国際映像メディア専門学校</t>
    <phoneticPr fontId="2"/>
  </si>
  <si>
    <t>新潟農業・バイオ専門学校</t>
    <phoneticPr fontId="2"/>
  </si>
  <si>
    <t>新潟法律大学校</t>
    <phoneticPr fontId="2"/>
  </si>
  <si>
    <t>2024年</t>
    <rPh sb="4" eb="5">
      <t>ネン</t>
    </rPh>
    <phoneticPr fontId="2"/>
  </si>
  <si>
    <t>2025年</t>
    <rPh sb="4" eb="5">
      <t>ネン</t>
    </rPh>
    <phoneticPr fontId="2"/>
  </si>
  <si>
    <t>令和3年</t>
    <rPh sb="0" eb="2">
      <t>レイワ</t>
    </rPh>
    <phoneticPr fontId="2"/>
  </si>
  <si>
    <t>1年次併修費</t>
    <rPh sb="1" eb="3">
      <t>ネンジ</t>
    </rPh>
    <rPh sb="3" eb="5">
      <t>ヘイシュウ</t>
    </rPh>
    <rPh sb="5" eb="6">
      <t>ヒ</t>
    </rPh>
    <phoneticPr fontId="2"/>
  </si>
  <si>
    <t>2年次併修費</t>
    <rPh sb="1" eb="3">
      <t>ネンジ</t>
    </rPh>
    <rPh sb="3" eb="5">
      <t>ヘイシュウ</t>
    </rPh>
    <rPh sb="5" eb="6">
      <t>ヒ</t>
    </rPh>
    <phoneticPr fontId="2"/>
  </si>
  <si>
    <t>3年次併修費</t>
    <phoneticPr fontId="2"/>
  </si>
  <si>
    <t>4年次併修費</t>
    <phoneticPr fontId="2"/>
  </si>
  <si>
    <t>併修費</t>
    <rPh sb="0" eb="2">
      <t>ヘイシュウ</t>
    </rPh>
    <rPh sb="2" eb="3">
      <t>ヒ</t>
    </rPh>
    <phoneticPr fontId="1"/>
  </si>
  <si>
    <t>頭金（必須）：</t>
    <rPh sb="0" eb="2">
      <t>アタマキン</t>
    </rPh>
    <rPh sb="3" eb="5">
      <t>ヒッス</t>
    </rPh>
    <phoneticPr fontId="2"/>
  </si>
  <si>
    <t>＋</t>
    <phoneticPr fontId="2"/>
  </si>
  <si>
    <t>医療秘書・事務学科</t>
  </si>
  <si>
    <t>ＩＴ医療情報学科</t>
    <rPh sb="2" eb="4">
      <t>イリョウ</t>
    </rPh>
    <rPh sb="4" eb="6">
      <t>ジョウホウ</t>
    </rPh>
    <rPh sb="6" eb="8">
      <t>ガッカ</t>
    </rPh>
    <phoneticPr fontId="2"/>
  </si>
  <si>
    <t>医薬品・登録販売者学科</t>
    <rPh sb="0" eb="3">
      <t>イヤクヒン</t>
    </rPh>
    <phoneticPr fontId="2"/>
  </si>
  <si>
    <t>イベントビジネス学科</t>
  </si>
  <si>
    <t>ゲーム・eスポーツビジネス学科</t>
    <rPh sb="13" eb="15">
      <t>ガッカ</t>
    </rPh>
    <phoneticPr fontId="2"/>
  </si>
  <si>
    <t>データサイエンス学科</t>
    <rPh sb="8" eb="10">
      <t>ガッカ</t>
    </rPh>
    <phoneticPr fontId="2"/>
  </si>
  <si>
    <t>販売・マーケティング学科</t>
  </si>
  <si>
    <t>事業創造学科</t>
  </si>
  <si>
    <t>経理ビジネス学科</t>
  </si>
  <si>
    <t>ITビジネス総合学科</t>
    <rPh sb="6" eb="8">
      <t>ソウゴウ</t>
    </rPh>
    <rPh sb="8" eb="10">
      <t>ガッカ</t>
    </rPh>
    <phoneticPr fontId="2"/>
  </si>
  <si>
    <t>税理士学科　４年制</t>
  </si>
  <si>
    <t>税理士学科　３年制_x000D_</t>
  </si>
  <si>
    <t>税理士学科　２年制</t>
  </si>
  <si>
    <t>金融マーケティング学科</t>
    <rPh sb="0" eb="2">
      <t>キンユウ</t>
    </rPh>
    <rPh sb="9" eb="11">
      <t>ガッカ</t>
    </rPh>
    <phoneticPr fontId="2"/>
  </si>
  <si>
    <t>医療事務学科</t>
    <rPh sb="0" eb="2">
      <t>イリョウ</t>
    </rPh>
    <rPh sb="2" eb="4">
      <t>ジム</t>
    </rPh>
    <rPh sb="4" eb="6">
      <t>ガッカ</t>
    </rPh>
    <phoneticPr fontId="2"/>
  </si>
  <si>
    <t>会計ライセンス学科</t>
    <rPh sb="7" eb="9">
      <t>ガッカ</t>
    </rPh>
    <phoneticPr fontId="2"/>
  </si>
  <si>
    <t>公務員ビジネス学科_x000D_/国家行政・税務・裁判所コース</t>
    <rPh sb="11" eb="13">
      <t>コッカ</t>
    </rPh>
    <rPh sb="13" eb="15">
      <t>ギョウセイ</t>
    </rPh>
    <rPh sb="16" eb="18">
      <t>ゼイム</t>
    </rPh>
    <rPh sb="19" eb="22">
      <t>サイバンショ</t>
    </rPh>
    <phoneticPr fontId="2"/>
  </si>
  <si>
    <t>公務員ビジネス学科_x000D_/県庁・市町村職員コース</t>
    <rPh sb="11" eb="13">
      <t>ケンチョウ</t>
    </rPh>
    <rPh sb="14" eb="17">
      <t>シチョウソン</t>
    </rPh>
    <rPh sb="17" eb="19">
      <t>ショクイン</t>
    </rPh>
    <phoneticPr fontId="2"/>
  </si>
  <si>
    <t>公務員ビジネス学科_x000D_/国際教養コース</t>
    <rPh sb="11" eb="13">
      <t>コクサイ</t>
    </rPh>
    <rPh sb="13" eb="15">
      <t>キョウヨウ</t>
    </rPh>
    <phoneticPr fontId="2"/>
  </si>
  <si>
    <t>公務員ビジネス学科_x000D_/公務員・民間就職コース</t>
    <rPh sb="11" eb="14">
      <t>コウムイン</t>
    </rPh>
    <rPh sb="15" eb="17">
      <t>ミンカン</t>
    </rPh>
    <rPh sb="17" eb="19">
      <t>シュウショク</t>
    </rPh>
    <phoneticPr fontId="2"/>
  </si>
  <si>
    <t>公務員ビジネス学科_x000D_/学校事務職員コース</t>
    <rPh sb="11" eb="13">
      <t>ガッコウ</t>
    </rPh>
    <rPh sb="13" eb="17">
      <t>ジムショクイン</t>
    </rPh>
    <phoneticPr fontId="2"/>
  </si>
  <si>
    <t>公務員ビジネス学科_x000D_/公立病院職員コース</t>
    <rPh sb="11" eb="13">
      <t>コウリツ</t>
    </rPh>
    <rPh sb="13" eb="15">
      <t>ビョウイン</t>
    </rPh>
    <rPh sb="15" eb="17">
      <t>ショクイン</t>
    </rPh>
    <phoneticPr fontId="2"/>
  </si>
  <si>
    <t>警察・消防学科_x000D_/警察コース</t>
    <rPh sb="9" eb="11">
      <t>ケイサツ</t>
    </rPh>
    <phoneticPr fontId="2"/>
  </si>
  <si>
    <t>警察・消防学科_x000D_/消防コース</t>
    <rPh sb="9" eb="11">
      <t>ショウボウ</t>
    </rPh>
    <phoneticPr fontId="2"/>
  </si>
  <si>
    <t>警察・消防学科_x000D_/海上保安官・刑務官・自衛官コース</t>
    <rPh sb="9" eb="11">
      <t>カイジョウ</t>
    </rPh>
    <rPh sb="11" eb="14">
      <t>ホアンカン</t>
    </rPh>
    <rPh sb="15" eb="18">
      <t>ケイムカン</t>
    </rPh>
    <rPh sb="19" eb="22">
      <t>ジエイカン</t>
    </rPh>
    <phoneticPr fontId="2"/>
  </si>
  <si>
    <t>警察・消防学科_x000D_/スポーツ公務員・民間就職コース</t>
    <rPh sb="13" eb="16">
      <t>コウムイン</t>
    </rPh>
    <rPh sb="17" eb="19">
      <t>ミンカン</t>
    </rPh>
    <rPh sb="19" eb="21">
      <t>シュウショク</t>
    </rPh>
    <phoneticPr fontId="2"/>
  </si>
  <si>
    <t>公務員速修学科_x000D_/公務員事務専攻コース</t>
    <rPh sb="9" eb="12">
      <t>コウムイン</t>
    </rPh>
    <rPh sb="12" eb="14">
      <t>ジム</t>
    </rPh>
    <rPh sb="14" eb="16">
      <t>センコウ</t>
    </rPh>
    <phoneticPr fontId="2"/>
  </si>
  <si>
    <t>公務員速修学科_x000D_/警察・消防コース</t>
    <rPh sb="9" eb="11">
      <t>ケイサツ</t>
    </rPh>
    <rPh sb="12" eb="14">
      <t>ショウボウ</t>
    </rPh>
    <phoneticPr fontId="2"/>
  </si>
  <si>
    <t>公務員速修学科_x000D_/海上保安官・刑務官・自衛官コース</t>
    <rPh sb="17" eb="18">
      <t>カン</t>
    </rPh>
    <phoneticPr fontId="2"/>
  </si>
  <si>
    <t>公務員速修学科_x000D_/大卒程度教養特化コース</t>
    <rPh sb="9" eb="11">
      <t>ダイソツ</t>
    </rPh>
    <rPh sb="11" eb="13">
      <t>テイド</t>
    </rPh>
    <rPh sb="13" eb="15">
      <t>キョウヨウ</t>
    </rPh>
    <rPh sb="15" eb="17">
      <t>トッカ</t>
    </rPh>
    <phoneticPr fontId="2"/>
  </si>
  <si>
    <t>公務員通信教育科/公務員ビジネスコース</t>
    <rPh sb="0" eb="3">
      <t>コウムイン</t>
    </rPh>
    <rPh sb="3" eb="5">
      <t>ツウシン</t>
    </rPh>
    <rPh sb="5" eb="7">
      <t>キョウイク</t>
    </rPh>
    <rPh sb="7" eb="8">
      <t>カ</t>
    </rPh>
    <rPh sb="9" eb="12">
      <t>コウムイン</t>
    </rPh>
    <phoneticPr fontId="2"/>
  </si>
  <si>
    <t>公務員通信教育科/警察・消防コース</t>
    <rPh sb="0" eb="3">
      <t>コウムイン</t>
    </rPh>
    <rPh sb="3" eb="5">
      <t>ツウシン</t>
    </rPh>
    <rPh sb="5" eb="7">
      <t>キョウイク</t>
    </rPh>
    <rPh sb="7" eb="8">
      <t>カ</t>
    </rPh>
    <rPh sb="9" eb="11">
      <t>ケイサツ</t>
    </rPh>
    <rPh sb="12" eb="14">
      <t>ショウボウ</t>
    </rPh>
    <phoneticPr fontId="2"/>
  </si>
  <si>
    <t>公務員通信教育科/公務員速修コース</t>
    <rPh sb="0" eb="3">
      <t>コウムイン</t>
    </rPh>
    <rPh sb="3" eb="5">
      <t>ツウシン</t>
    </rPh>
    <rPh sb="5" eb="8">
      <t>キョウイクカ</t>
    </rPh>
    <rPh sb="9" eb="12">
      <t>コウムイン</t>
    </rPh>
    <rPh sb="12" eb="14">
      <t>ソクシュウ</t>
    </rPh>
    <phoneticPr fontId="2"/>
  </si>
  <si>
    <t>AＩシステム科　3年制/データサイエンティスト応用コース</t>
    <rPh sb="23" eb="25">
      <t>オウヨウ</t>
    </rPh>
    <phoneticPr fontId="2"/>
  </si>
  <si>
    <t>AＩシステム科　3年制/ロボット・loTコース</t>
  </si>
  <si>
    <t>AＩシステム科　3年制/5G応用コース</t>
    <rPh sb="14" eb="16">
      <t>オウヨウ</t>
    </rPh>
    <phoneticPr fontId="2"/>
  </si>
  <si>
    <t>ＡＩシステム科　2年制/データサイエンティストコース</t>
  </si>
  <si>
    <t>ＡＩシステム科　2年制/ロボット・loTコース</t>
  </si>
  <si>
    <t>ＡＩシステム科　2年制/5Gコース</t>
  </si>
  <si>
    <t>情報システム科　３年制/システム応用コース</t>
    <rPh sb="16" eb="18">
      <t>オウヨウ</t>
    </rPh>
    <phoneticPr fontId="2"/>
  </si>
  <si>
    <t>情報システム科　３年制/サイバーセキュリティ応用コース</t>
    <rPh sb="22" eb="24">
      <t>オウヨウ</t>
    </rPh>
    <phoneticPr fontId="2"/>
  </si>
  <si>
    <t>情報システム科　３年制/ブロックチェーン応用コース</t>
    <rPh sb="20" eb="22">
      <t>オウヨウ</t>
    </rPh>
    <phoneticPr fontId="2"/>
  </si>
  <si>
    <t>情報システム科　２年制/システムコース</t>
  </si>
  <si>
    <t>情報システム科　２年制/サイバーセキュリティコース</t>
  </si>
  <si>
    <t>情報システム科　２年制/ブロックチェーンコース</t>
  </si>
  <si>
    <t>ゲームクリエーター科　３年制/ゲームプログラム応用コース</t>
    <rPh sb="23" eb="25">
      <t>オウヨウ</t>
    </rPh>
    <phoneticPr fontId="2"/>
  </si>
  <si>
    <t>ゲームクリエーター科　３年制/VR応用コース</t>
    <rPh sb="17" eb="19">
      <t>オウヨウ</t>
    </rPh>
    <phoneticPr fontId="2"/>
  </si>
  <si>
    <t>ゲームクリエーター科　３年制/ゲームグラフィック応用コース</t>
    <rPh sb="24" eb="26">
      <t>オウヨウ</t>
    </rPh>
    <phoneticPr fontId="2"/>
  </si>
  <si>
    <t>ゲームクリエーター科　３年制/キャラクターデザイン応用コース</t>
    <rPh sb="25" eb="27">
      <t>オウヨウ</t>
    </rPh>
    <phoneticPr fontId="2"/>
  </si>
  <si>
    <t>ゲームクリエーター科　２年制/ゲームプログラムコース</t>
  </si>
  <si>
    <t>ゲームクリエーター科　２年制/VRコース</t>
  </si>
  <si>
    <t>ゲームクリエーター科　２年制/ゲームグラフィックコース</t>
  </si>
  <si>
    <t>ゲームクリエーター科　２年制/キャラクターデザインコース</t>
  </si>
  <si>
    <t>eスポーツ科　３年制/eスポーツゲーム開発応用コース</t>
    <rPh sb="19" eb="21">
      <t>カイハツ</t>
    </rPh>
    <rPh sb="21" eb="23">
      <t>オウヨウ</t>
    </rPh>
    <phoneticPr fontId="2"/>
  </si>
  <si>
    <t>eスポーツ科　３年制/eスポーツプロゲーマー応用コース</t>
    <rPh sb="22" eb="24">
      <t>オウヨウ</t>
    </rPh>
    <phoneticPr fontId="2"/>
  </si>
  <si>
    <t>eスポーツ科　２年制/eスポーツゲーム開発コース</t>
  </si>
  <si>
    <t>eスポーツ科　２年制/eスポーツプロゲーマーコース</t>
  </si>
  <si>
    <t>ＣＧ・Ｗｅｂクリエーター科　３年制/動画・映像クリエーター応用コース</t>
    <rPh sb="18" eb="20">
      <t>ドウガ</t>
    </rPh>
    <rPh sb="21" eb="23">
      <t>エイゾウ</t>
    </rPh>
    <rPh sb="29" eb="31">
      <t>オウヨウ</t>
    </rPh>
    <phoneticPr fontId="2"/>
  </si>
  <si>
    <t>ＣＧ・Ｗｅｂクリエーター科　３年制/CGアニメーション応用コース</t>
    <rPh sb="27" eb="29">
      <t>オウヨウ</t>
    </rPh>
    <phoneticPr fontId="2"/>
  </si>
  <si>
    <t>ＣＧ・Ｗｅｂクリエーター科　３年制/CG・Webデザイン応用コース</t>
    <rPh sb="28" eb="30">
      <t>オウヨウ</t>
    </rPh>
    <phoneticPr fontId="2"/>
  </si>
  <si>
    <t>ＣＧ・Ｗｅｂクリエーター科　３年制/Vtuber応用コース</t>
    <rPh sb="12" eb="13">
      <t>カ</t>
    </rPh>
    <rPh sb="15" eb="17">
      <t>ネンセイ</t>
    </rPh>
    <rPh sb="24" eb="26">
      <t>オウヨウ</t>
    </rPh>
    <phoneticPr fontId="2"/>
  </si>
  <si>
    <t>ＣＧ・Ｗｅｂクリエーター科　２年制/動画・映像クリエーターコース</t>
  </si>
  <si>
    <t>ＣＧ・Ｗｅｂクリエーター科　２年制/CGアニメーションコース</t>
  </si>
  <si>
    <t>ＣＧ・Ｗｅｂクリエーター科　２年制/CG・Webデザインコース</t>
  </si>
  <si>
    <t>ＣＧ・Ｗｅｂクリエーター科　２年制/Vtuberコース</t>
  </si>
  <si>
    <t>グラフィックデザイン科_x000D_</t>
  </si>
  <si>
    <t>イラストレーション科_x000D_</t>
  </si>
  <si>
    <t>キャラクターイラストデザイン科_x000D_</t>
  </si>
  <si>
    <t>美術・造形デザイン科_x000D_</t>
    <rPh sb="3" eb="5">
      <t>ゾウケイ</t>
    </rPh>
    <phoneticPr fontId="2"/>
  </si>
  <si>
    <t>写真デザイン科_x000D_</t>
  </si>
  <si>
    <t>雑貨・ジュエリーデザイン科_x000D_</t>
  </si>
  <si>
    <t>ビジネス公務員科/行政事務・警察・消防コース</t>
    <rPh sb="9" eb="11">
      <t>ギョウセイ</t>
    </rPh>
    <rPh sb="11" eb="13">
      <t>ジム</t>
    </rPh>
    <rPh sb="14" eb="16">
      <t>ケイサツ</t>
    </rPh>
    <rPh sb="17" eb="19">
      <t>ショウボウ</t>
    </rPh>
    <phoneticPr fontId="2"/>
  </si>
  <si>
    <t>公務員科/行政事務・警察・消防コース</t>
    <rPh sb="10" eb="12">
      <t>ケイサツ</t>
    </rPh>
    <rPh sb="13" eb="15">
      <t>ショウボウ</t>
    </rPh>
    <phoneticPr fontId="2"/>
  </si>
  <si>
    <t>総合ビジネス科_x000D_/オフィス事務コース</t>
    <rPh sb="13" eb="15">
      <t>ジム</t>
    </rPh>
    <phoneticPr fontId="2"/>
  </si>
  <si>
    <t>総合ビジネス科_x000D_/経理事務コース</t>
    <rPh sb="9" eb="11">
      <t>ケイリ</t>
    </rPh>
    <rPh sb="11" eb="13">
      <t>ジム</t>
    </rPh>
    <phoneticPr fontId="2"/>
  </si>
  <si>
    <t>総合ビジネス科_x000D_/販売・サービスコース</t>
    <rPh sb="9" eb="11">
      <t>ハンバイ</t>
    </rPh>
    <phoneticPr fontId="2"/>
  </si>
  <si>
    <t>総合ビジネス科_x000D_/公務員コース</t>
    <rPh sb="9" eb="12">
      <t>コウムイン</t>
    </rPh>
    <phoneticPr fontId="2"/>
  </si>
  <si>
    <t>情報ビジネス科/SNSマーケティング・ネットビジネスコース</t>
    <rPh sb="0" eb="2">
      <t>ジョウホウ</t>
    </rPh>
    <rPh sb="6" eb="7">
      <t>カ</t>
    </rPh>
    <phoneticPr fontId="2"/>
  </si>
  <si>
    <t>コンピューターグラフィックデザイン科/CG・キャラクタコース</t>
    <rPh sb="17" eb="18">
      <t>カ</t>
    </rPh>
    <phoneticPr fontId="2"/>
  </si>
  <si>
    <t>情報システム科_x000D_/システムエンジニアコース</t>
  </si>
  <si>
    <t>情報システム科_x000D_/AI・VRコース</t>
  </si>
  <si>
    <t>IT大学併修科</t>
    <rPh sb="2" eb="4">
      <t>ダイガク</t>
    </rPh>
    <rPh sb="4" eb="6">
      <t>ヘイシュウ</t>
    </rPh>
    <rPh sb="6" eb="7">
      <t>カ</t>
    </rPh>
    <phoneticPr fontId="2"/>
  </si>
  <si>
    <t>こども保育総合科_x000D_/食育健康・短大コース</t>
    <rPh sb="5" eb="7">
      <t>ソウゴウ</t>
    </rPh>
    <rPh sb="10" eb="12">
      <t>ショクイク</t>
    </rPh>
    <rPh sb="12" eb="14">
      <t>ケンコウ</t>
    </rPh>
    <rPh sb="15" eb="17">
      <t>タンダイ</t>
    </rPh>
    <phoneticPr fontId="2"/>
  </si>
  <si>
    <t>こども保育総合科_x000D_/公務員・短大コース</t>
    <rPh sb="5" eb="7">
      <t>ソウゴウ</t>
    </rPh>
    <rPh sb="10" eb="13">
      <t>コウムイン</t>
    </rPh>
    <rPh sb="14" eb="16">
      <t>タンダイ</t>
    </rPh>
    <phoneticPr fontId="2"/>
  </si>
  <si>
    <t>こども保育総合科_x000D_/キッズスポーツ・短大コース</t>
    <rPh sb="5" eb="7">
      <t>ソウゴウ</t>
    </rPh>
    <rPh sb="18" eb="20">
      <t>タンダイ</t>
    </rPh>
    <phoneticPr fontId="2"/>
  </si>
  <si>
    <t>医療秘書・ビジネス科/医療秘書コース</t>
    <rPh sb="11" eb="13">
      <t>イリョウ</t>
    </rPh>
    <rPh sb="13" eb="15">
      <t>ヒショ</t>
    </rPh>
    <phoneticPr fontId="2"/>
  </si>
  <si>
    <t>医療秘書・ビジネス科/医療ビジネスコース</t>
    <rPh sb="11" eb="13">
      <t>イリョウ</t>
    </rPh>
    <phoneticPr fontId="2"/>
  </si>
  <si>
    <t>医療秘書・ビジネス科/薬局・調剤事務コース</t>
    <rPh sb="11" eb="13">
      <t>ヤッキョク</t>
    </rPh>
    <rPh sb="14" eb="16">
      <t>チョウザイ</t>
    </rPh>
    <rPh sb="16" eb="18">
      <t>ジム</t>
    </rPh>
    <phoneticPr fontId="2"/>
  </si>
  <si>
    <t>医療事務ライセンス科_x000D_</t>
  </si>
  <si>
    <t>介護福祉科_x000D_</t>
  </si>
  <si>
    <t>ウインタースポーツ学科/スキーコース</t>
    <rPh sb="9" eb="11">
      <t>ガッカ</t>
    </rPh>
    <phoneticPr fontId="2"/>
  </si>
  <si>
    <t>ウインタースポーツ学科/スノーボードコース</t>
    <rPh sb="9" eb="11">
      <t>ガッカ</t>
    </rPh>
    <phoneticPr fontId="2"/>
  </si>
  <si>
    <t>スポーツビジネス学科</t>
    <rPh sb="8" eb="10">
      <t>ガッカ</t>
    </rPh>
    <phoneticPr fontId="2"/>
  </si>
  <si>
    <t>ウインタースポーツ専攻科</t>
    <rPh sb="9" eb="11">
      <t>センコウ</t>
    </rPh>
    <rPh sb="11" eb="12">
      <t>カ</t>
    </rPh>
    <phoneticPr fontId="2"/>
  </si>
  <si>
    <t>アニメーター科_x000D_</t>
  </si>
  <si>
    <t>キャラクターデザイン科_x000D_</t>
  </si>
  <si>
    <t>コミックイラスト科</t>
    <rPh sb="8" eb="9">
      <t>カ</t>
    </rPh>
    <phoneticPr fontId="2"/>
  </si>
  <si>
    <t>マンガクリエイト科</t>
    <rPh sb="8" eb="9">
      <t>カ</t>
    </rPh>
    <phoneticPr fontId="2"/>
  </si>
  <si>
    <t>3DCGアニメ・ゲーム科</t>
    <rPh sb="11" eb="12">
      <t>カ</t>
    </rPh>
    <phoneticPr fontId="2"/>
  </si>
  <si>
    <t>マンガ・イラスト・キャラクター科</t>
    <rPh sb="15" eb="16">
      <t>カ</t>
    </rPh>
    <phoneticPr fontId="2"/>
  </si>
  <si>
    <t>トータルクリエイター科</t>
    <rPh sb="10" eb="11">
      <t>カ</t>
    </rPh>
    <phoneticPr fontId="2"/>
  </si>
  <si>
    <t>デジタルイラスト科</t>
    <rPh sb="8" eb="9">
      <t>カ</t>
    </rPh>
    <phoneticPr fontId="2"/>
  </si>
  <si>
    <t>エステティックビューティ学科</t>
    <rPh sb="12" eb="14">
      <t>ガッカ</t>
    </rPh>
    <phoneticPr fontId="2"/>
  </si>
  <si>
    <t>自然ガイド・環境保全学科_x000D_</t>
  </si>
  <si>
    <t>アウトドアプロインストラクター学科</t>
    <rPh sb="15" eb="17">
      <t>ガッカ</t>
    </rPh>
    <phoneticPr fontId="2"/>
  </si>
  <si>
    <t>キャンプビジネス学科</t>
    <rPh sb="8" eb="10">
      <t>ガッカ</t>
    </rPh>
    <phoneticPr fontId="2"/>
  </si>
  <si>
    <t>自然環境保全学科</t>
    <rPh sb="2" eb="4">
      <t>カンキョウ</t>
    </rPh>
    <rPh sb="4" eb="6">
      <t>ホゼン</t>
    </rPh>
    <rPh sb="6" eb="8">
      <t>ガッカ</t>
    </rPh>
    <phoneticPr fontId="2"/>
  </si>
  <si>
    <t>伝統建築学科3年制/伝統建築コース</t>
    <rPh sb="7" eb="9">
      <t>ネンセイ</t>
    </rPh>
    <rPh sb="10" eb="12">
      <t>デントウ</t>
    </rPh>
    <rPh sb="12" eb="14">
      <t>ケンチク</t>
    </rPh>
    <phoneticPr fontId="2"/>
  </si>
  <si>
    <t>伝統建築学科4年制/伝統建築コース　</t>
    <rPh sb="7" eb="9">
      <t>ネンセイ</t>
    </rPh>
    <rPh sb="10" eb="12">
      <t>デントウ</t>
    </rPh>
    <rPh sb="12" eb="14">
      <t>ケンチク</t>
    </rPh>
    <phoneticPr fontId="2"/>
  </si>
  <si>
    <t>伝統建築学科4年制/京都芸術大学併修コース</t>
    <rPh sb="7" eb="9">
      <t>ネンセイ</t>
    </rPh>
    <rPh sb="10" eb="12">
      <t>キョウト</t>
    </rPh>
    <rPh sb="12" eb="14">
      <t>ゲイジュツ</t>
    </rPh>
    <rPh sb="14" eb="16">
      <t>ダイガク</t>
    </rPh>
    <rPh sb="16" eb="18">
      <t>ヘイシュウ</t>
    </rPh>
    <phoneticPr fontId="2"/>
  </si>
  <si>
    <t>建築専科</t>
    <rPh sb="0" eb="2">
      <t>ケンチク</t>
    </rPh>
    <rPh sb="2" eb="4">
      <t>センカ</t>
    </rPh>
    <phoneticPr fontId="2"/>
  </si>
  <si>
    <t>医療秘書・事務科_x000D_</t>
  </si>
  <si>
    <t>事務・ビジネス総合科</t>
    <rPh sb="0" eb="2">
      <t>ジム</t>
    </rPh>
    <rPh sb="7" eb="9">
      <t>ソウゴウ</t>
    </rPh>
    <rPh sb="9" eb="10">
      <t>カ</t>
    </rPh>
    <phoneticPr fontId="2"/>
  </si>
  <si>
    <t>公務員・法律行政科_x000D_</t>
  </si>
  <si>
    <t>公務員専攻科_x000D_</t>
  </si>
  <si>
    <t>情報システム科_x000D_</t>
  </si>
  <si>
    <t>ゲーム・CGクリエイター科_x000D_</t>
  </si>
  <si>
    <t>ファッションデザイン科　</t>
  </si>
  <si>
    <t>ファッションスタイリスト科</t>
    <rPh sb="12" eb="13">
      <t>カ</t>
    </rPh>
    <phoneticPr fontId="2"/>
  </si>
  <si>
    <t>トータルファッション科</t>
    <rPh sb="10" eb="11">
      <t>カ</t>
    </rPh>
    <phoneticPr fontId="2"/>
  </si>
  <si>
    <t>こども保育学科 保育士コース_x000D_</t>
  </si>
  <si>
    <t>こども保育学科 保育士・幼稚園教諭コース_x000D_</t>
  </si>
  <si>
    <t>こども福祉教育学科_x000D_</t>
  </si>
  <si>
    <t>児童教育学科</t>
    <rPh sb="0" eb="2">
      <t>ジドウ</t>
    </rPh>
    <rPh sb="2" eb="4">
      <t>キョウイク</t>
    </rPh>
    <rPh sb="4" eb="6">
      <t>ガッカ</t>
    </rPh>
    <phoneticPr fontId="2"/>
  </si>
  <si>
    <t>福祉心理学科_x000D_</t>
  </si>
  <si>
    <t>福祉健康サポート学科_x000D_</t>
  </si>
  <si>
    <t>建築士学科_x000D_</t>
  </si>
  <si>
    <t>建築デザイン科_x000D_</t>
  </si>
  <si>
    <t>インテリアデザイン科_x000D_</t>
  </si>
  <si>
    <t>建築大工科_x000D_</t>
  </si>
  <si>
    <t>測量建設科_x000D_</t>
    <rPh sb="0" eb="2">
      <t>ソクリョウ</t>
    </rPh>
    <rPh sb="2" eb="4">
      <t>ケンセツ</t>
    </rPh>
    <rPh sb="4" eb="5">
      <t>カ</t>
    </rPh>
    <phoneticPr fontId="2"/>
  </si>
  <si>
    <t>電気電子工学科_x000D_</t>
  </si>
  <si>
    <t>建築士専攻科_x000D_</t>
  </si>
  <si>
    <t>臨床工学技士科_x000D_</t>
  </si>
  <si>
    <t>看護学科_x000D_</t>
  </si>
  <si>
    <t>鍼灸学科昼間部_x000D_</t>
  </si>
  <si>
    <t>鍼灸学科夜間部_x000D_</t>
  </si>
  <si>
    <t>鍼灸学科夜間部Wスクール_x000D_</t>
  </si>
  <si>
    <t>診療情報管理士学科_x000D_</t>
  </si>
  <si>
    <t>医療秘書・医薬品アドバイザー学科_x000D_</t>
    <rPh sb="2" eb="4">
      <t>ヒショ</t>
    </rPh>
    <rPh sb="5" eb="8">
      <t>イヤクヒン</t>
    </rPh>
    <phoneticPr fontId="2"/>
  </si>
  <si>
    <t>アスレティックトレーナー科_x000D_／プロトレーナーコース</t>
  </si>
  <si>
    <t>アスレティックトレーナー科／
スポーツ鍼灸トレーナーコース</t>
    <rPh sb="19" eb="21">
      <t>シンキュウ</t>
    </rPh>
    <phoneticPr fontId="2"/>
  </si>
  <si>
    <t xml:space="preserve">スポーツトレーナー科
</t>
  </si>
  <si>
    <t xml:space="preserve">スポーツビジネス科
</t>
  </si>
  <si>
    <t>スポーツ用品メンテナンス科</t>
    <rPh sb="4" eb="6">
      <t>ヨウヒン</t>
    </rPh>
    <rPh sb="12" eb="13">
      <t>カ</t>
    </rPh>
    <phoneticPr fontId="2"/>
  </si>
  <si>
    <t xml:space="preserve">こどもインストラクター科
</t>
  </si>
  <si>
    <t xml:space="preserve">こどもインストラクター科（大学併修）
</t>
    <rPh sb="13" eb="15">
      <t>ダイガク</t>
    </rPh>
    <rPh sb="15" eb="17">
      <t>ヘイシュウ</t>
    </rPh>
    <phoneticPr fontId="2"/>
  </si>
  <si>
    <t>バスケットボール専攻科_x000D_</t>
  </si>
  <si>
    <t>バスケットボール総合学科</t>
    <rPh sb="8" eb="10">
      <t>ソウゴウ</t>
    </rPh>
    <rPh sb="10" eb="12">
      <t>ガッカ</t>
    </rPh>
    <phoneticPr fontId="2"/>
  </si>
  <si>
    <t>スポーツ研究科</t>
    <rPh sb="4" eb="7">
      <t>ケンキュウカ</t>
    </rPh>
    <phoneticPr fontId="2"/>
  </si>
  <si>
    <t>ヴォーカル科_x000D_</t>
  </si>
  <si>
    <t>ミュージシャン科_x000D_</t>
  </si>
  <si>
    <t>ダンス科_x000D_</t>
  </si>
  <si>
    <t>音楽ビジネス科_x000D_</t>
  </si>
  <si>
    <t>映像クリエイター・Web配信科</t>
    <rPh sb="0" eb="2">
      <t>エイゾウ</t>
    </rPh>
    <rPh sb="12" eb="14">
      <t>ハイシン</t>
    </rPh>
    <rPh sb="14" eb="15">
      <t>カ</t>
    </rPh>
    <phoneticPr fontId="2"/>
  </si>
  <si>
    <t>音響・照明科_x000D_</t>
  </si>
  <si>
    <t>動物看護師・リハビリ・トリマー学科</t>
    <rPh sb="0" eb="2">
      <t>ドウブツ</t>
    </rPh>
    <rPh sb="2" eb="5">
      <t>カンゴシ</t>
    </rPh>
    <rPh sb="15" eb="17">
      <t>ガッカ</t>
    </rPh>
    <phoneticPr fontId="2"/>
  </si>
  <si>
    <t>動物看護師・リハビリ介護学科</t>
    <rPh sb="0" eb="2">
      <t>ドウブツ</t>
    </rPh>
    <rPh sb="2" eb="5">
      <t>カンゴシ</t>
    </rPh>
    <rPh sb="10" eb="12">
      <t>カイゴ</t>
    </rPh>
    <rPh sb="12" eb="14">
      <t>ガッカ</t>
    </rPh>
    <phoneticPr fontId="2"/>
  </si>
  <si>
    <t>ペット栄養・メディカルトリマー学科</t>
    <rPh sb="3" eb="5">
      <t>エイヨウ</t>
    </rPh>
    <rPh sb="15" eb="17">
      <t>ガッカ</t>
    </rPh>
    <phoneticPr fontId="2"/>
  </si>
  <si>
    <t>海洋生物・アクアリウム科</t>
    <rPh sb="11" eb="12">
      <t>カ</t>
    </rPh>
    <phoneticPr fontId="2"/>
  </si>
  <si>
    <t>動物飼育・ケア学科</t>
    <rPh sb="0" eb="2">
      <t>ドウブツ</t>
    </rPh>
    <rPh sb="2" eb="4">
      <t>シイク</t>
    </rPh>
    <rPh sb="7" eb="9">
      <t>ガッカ</t>
    </rPh>
    <phoneticPr fontId="2"/>
  </si>
  <si>
    <t>サッカー専攻科_x000D_</t>
  </si>
  <si>
    <t>女子サッカー専攻科_x000D_</t>
  </si>
  <si>
    <t>マネージャー・トレーナー科_x000D_</t>
  </si>
  <si>
    <t>サッカートレーナー専攻科_x000D_</t>
  </si>
  <si>
    <t>コーチ・審判専攻科_x000D_</t>
  </si>
  <si>
    <t>サッカービジネス科</t>
    <rPh sb="8" eb="9">
      <t>カ</t>
    </rPh>
    <phoneticPr fontId="2"/>
  </si>
  <si>
    <t>国際ホテル大学併修科</t>
    <rPh sb="5" eb="7">
      <t>ダイガク</t>
    </rPh>
    <rPh sb="7" eb="9">
      <t>ヘイシュウ</t>
    </rPh>
    <phoneticPr fontId="2"/>
  </si>
  <si>
    <t>ホテル・ウエディング科</t>
  </si>
  <si>
    <t>葬祭ディレクター科_x000D_</t>
  </si>
  <si>
    <t>自動車整備科_x000D_</t>
  </si>
  <si>
    <t>モータースポーツ科_x000D_</t>
  </si>
  <si>
    <t>アジア言語科_x000D_</t>
  </si>
  <si>
    <t>トラベル観光科_x000D_</t>
  </si>
  <si>
    <t>国際エアライン科_x000D_</t>
  </si>
  <si>
    <t>大学編入科</t>
    <rPh sb="0" eb="2">
      <t>ダイガク</t>
    </rPh>
    <rPh sb="2" eb="4">
      <t>ヘンニュウ</t>
    </rPh>
    <rPh sb="4" eb="5">
      <t>カ</t>
    </rPh>
    <phoneticPr fontId="2"/>
  </si>
  <si>
    <t>専攻科_x000D_</t>
  </si>
  <si>
    <t>専攻科/オンライン韓国語専攻コース</t>
    <rPh sb="9" eb="12">
      <t>カンコクゴ</t>
    </rPh>
    <rPh sb="12" eb="14">
      <t>センコウ</t>
    </rPh>
    <phoneticPr fontId="2"/>
  </si>
  <si>
    <t>シェフ学科_x000D_</t>
  </si>
  <si>
    <t>健康給食学科_x000D_</t>
    <rPh sb="2" eb="4">
      <t>キュウショク</t>
    </rPh>
    <rPh sb="4" eb="6">
      <t>ガッカ</t>
    </rPh>
    <phoneticPr fontId="2"/>
  </si>
  <si>
    <t>カフェ学科_x000D_</t>
  </si>
  <si>
    <t>調理師学科_x000D_</t>
  </si>
  <si>
    <t>栄養士学科_x000D_</t>
  </si>
  <si>
    <t>パティシエ学科_x000D_</t>
  </si>
  <si>
    <t>声優アクターズ科（オンライン声優総合コース）</t>
    <rPh sb="0" eb="2">
      <t>セイユウ</t>
    </rPh>
    <rPh sb="7" eb="8">
      <t>カ</t>
    </rPh>
    <rPh sb="14" eb="18">
      <t>セイユウソウゴウ</t>
    </rPh>
    <phoneticPr fontId="2"/>
  </si>
  <si>
    <t>俳優・タレント・ミュージカル科</t>
    <rPh sb="0" eb="2">
      <t>ハイユウ</t>
    </rPh>
    <rPh sb="14" eb="15">
      <t>カ</t>
    </rPh>
    <phoneticPr fontId="2"/>
  </si>
  <si>
    <t>動画・映像クリエイター科</t>
    <rPh sb="0" eb="2">
      <t>ドウガ</t>
    </rPh>
    <rPh sb="3" eb="5">
      <t>エイゾウ</t>
    </rPh>
    <rPh sb="11" eb="12">
      <t>カ</t>
    </rPh>
    <phoneticPr fontId="2"/>
  </si>
  <si>
    <t>演劇・声優スタッフ</t>
    <rPh sb="0" eb="2">
      <t>エンゲキ</t>
    </rPh>
    <rPh sb="3" eb="5">
      <t>セイユウ</t>
    </rPh>
    <phoneticPr fontId="2"/>
  </si>
  <si>
    <t>映画プロデュース科</t>
    <rPh sb="0" eb="2">
      <t>エイガ</t>
    </rPh>
    <rPh sb="8" eb="9">
      <t>カ</t>
    </rPh>
    <phoneticPr fontId="2"/>
  </si>
  <si>
    <t>声優・映像メディア研究科</t>
    <rPh sb="3" eb="5">
      <t>エイゾウ</t>
    </rPh>
    <rPh sb="9" eb="12">
      <t>ケンキュウカ</t>
    </rPh>
    <phoneticPr fontId="2"/>
  </si>
  <si>
    <t>スマート農業テクノロジー科</t>
    <rPh sb="4" eb="6">
      <t>ノウギョウ</t>
    </rPh>
    <rPh sb="12" eb="13">
      <t>カ</t>
    </rPh>
    <phoneticPr fontId="2"/>
  </si>
  <si>
    <t>食料農業経営科</t>
    <rPh sb="0" eb="2">
      <t>ショクリョウ</t>
    </rPh>
    <rPh sb="2" eb="4">
      <t>ノウギョウ</t>
    </rPh>
    <rPh sb="4" eb="6">
      <t>ケイエイ</t>
    </rPh>
    <rPh sb="6" eb="7">
      <t>カ</t>
    </rPh>
    <phoneticPr fontId="2"/>
  </si>
  <si>
    <t>フードマネジメント科</t>
    <rPh sb="9" eb="10">
      <t>カ</t>
    </rPh>
    <phoneticPr fontId="2"/>
  </si>
  <si>
    <t>バイオテクノロジー科　醸造・食品技術コース</t>
    <rPh sb="11" eb="13">
      <t>ジョウゾウ</t>
    </rPh>
    <rPh sb="14" eb="16">
      <t>ショクヒン</t>
    </rPh>
    <rPh sb="16" eb="18">
      <t>ギジュツ</t>
    </rPh>
    <phoneticPr fontId="2"/>
  </si>
  <si>
    <t>バイオテクノロジー科　環境エンジニアコース</t>
    <rPh sb="11" eb="13">
      <t>カンキョウ</t>
    </rPh>
    <phoneticPr fontId="2"/>
  </si>
  <si>
    <t>フラワーデザイン科　植物・園芸デザインコース</t>
    <rPh sb="10" eb="12">
      <t>ショクブツ</t>
    </rPh>
    <rPh sb="13" eb="15">
      <t>エンゲイ</t>
    </rPh>
    <phoneticPr fontId="2"/>
  </si>
  <si>
    <t>大学併修農業総合科</t>
    <rPh sb="0" eb="2">
      <t>ダイガク</t>
    </rPh>
    <rPh sb="2" eb="4">
      <t>ヘイシュウ</t>
    </rPh>
    <rPh sb="4" eb="6">
      <t>ノウギョウ</t>
    </rPh>
    <rPh sb="6" eb="8">
      <t>ソウゴウ</t>
    </rPh>
    <rPh sb="8" eb="9">
      <t>カ</t>
    </rPh>
    <phoneticPr fontId="2"/>
  </si>
  <si>
    <t>大学併修バイオ総合科</t>
    <rPh sb="0" eb="2">
      <t>ダイガク</t>
    </rPh>
    <rPh sb="2" eb="4">
      <t>ヘイシュウ</t>
    </rPh>
    <rPh sb="7" eb="9">
      <t>ソウゴウ</t>
    </rPh>
    <rPh sb="9" eb="10">
      <t>カ</t>
    </rPh>
    <phoneticPr fontId="2"/>
  </si>
  <si>
    <t>大学併修自然環境総合科</t>
    <rPh sb="0" eb="2">
      <t>ダイガク</t>
    </rPh>
    <rPh sb="2" eb="4">
      <t>ヘイシュウ</t>
    </rPh>
    <rPh sb="4" eb="6">
      <t>シゼン</t>
    </rPh>
    <rPh sb="6" eb="8">
      <t>カンキョウ</t>
    </rPh>
    <rPh sb="8" eb="10">
      <t>ソウゴウ</t>
    </rPh>
    <rPh sb="10" eb="11">
      <t>カ</t>
    </rPh>
    <phoneticPr fontId="2"/>
  </si>
  <si>
    <t>法学部併修学科　中央大学併修・司法コース</t>
    <rPh sb="0" eb="3">
      <t>ホウガクブ</t>
    </rPh>
    <rPh sb="3" eb="5">
      <t>ヘイシュウ</t>
    </rPh>
    <rPh sb="5" eb="7">
      <t>ガッカ</t>
    </rPh>
    <rPh sb="8" eb="10">
      <t>チュウオウ</t>
    </rPh>
    <rPh sb="10" eb="12">
      <t>ダイガク</t>
    </rPh>
    <rPh sb="12" eb="14">
      <t>ヘイシュウ</t>
    </rPh>
    <rPh sb="15" eb="17">
      <t>シホウ</t>
    </rPh>
    <phoneticPr fontId="2"/>
  </si>
  <si>
    <t>法学部併修学科　中央大学併修・公務員コース</t>
    <rPh sb="0" eb="3">
      <t>ホウガクブ</t>
    </rPh>
    <rPh sb="3" eb="5">
      <t>ヘイシュウ</t>
    </rPh>
    <rPh sb="5" eb="7">
      <t>ガッカ</t>
    </rPh>
    <rPh sb="8" eb="10">
      <t>チュウオウ</t>
    </rPh>
    <rPh sb="10" eb="12">
      <t>ダイガク</t>
    </rPh>
    <rPh sb="12" eb="14">
      <t>ヘイシュウ</t>
    </rPh>
    <rPh sb="15" eb="18">
      <t>コウムイン</t>
    </rPh>
    <phoneticPr fontId="2"/>
  </si>
  <si>
    <t>法律公務員学科　法律コース</t>
    <rPh sb="0" eb="2">
      <t>ホウリツ</t>
    </rPh>
    <rPh sb="2" eb="5">
      <t>コウムイン</t>
    </rPh>
    <rPh sb="5" eb="7">
      <t>ガッカ</t>
    </rPh>
    <rPh sb="8" eb="10">
      <t>ホウリツ</t>
    </rPh>
    <phoneticPr fontId="2"/>
  </si>
  <si>
    <t>法律公務員学科　大卒行政コース</t>
    <rPh sb="0" eb="2">
      <t>ホウリツ</t>
    </rPh>
    <rPh sb="2" eb="5">
      <t>コウムイン</t>
    </rPh>
    <phoneticPr fontId="2"/>
  </si>
  <si>
    <t>法律公務員学科　大卒警察・消防コース</t>
    <rPh sb="0" eb="2">
      <t>ホウリツ</t>
    </rPh>
    <rPh sb="2" eb="5">
      <t>コウムイン</t>
    </rPh>
    <phoneticPr fontId="2"/>
  </si>
  <si>
    <t>看護学科</t>
    <rPh sb="0" eb="2">
      <t>カンゴ</t>
    </rPh>
    <rPh sb="2" eb="4">
      <t>ガッカ</t>
    </rPh>
    <phoneticPr fontId="2"/>
  </si>
  <si>
    <t>歯科衛生士学科</t>
    <rPh sb="0" eb="2">
      <t>シカ</t>
    </rPh>
    <rPh sb="2" eb="5">
      <t>エイセイシ</t>
    </rPh>
    <rPh sb="5" eb="7">
      <t>ガッカ</t>
    </rPh>
    <phoneticPr fontId="2"/>
  </si>
  <si>
    <t>国際観光大学併修科</t>
    <rPh sb="0" eb="2">
      <t>コクサイ</t>
    </rPh>
    <rPh sb="2" eb="4">
      <t>カンコウ</t>
    </rPh>
    <rPh sb="4" eb="6">
      <t>ダイガク</t>
    </rPh>
    <rPh sb="6" eb="8">
      <t>ヘイシュウ</t>
    </rPh>
    <rPh sb="8" eb="9">
      <t>カ</t>
    </rPh>
    <phoneticPr fontId="2"/>
  </si>
  <si>
    <t>一級建築士専攻科</t>
    <rPh sb="0" eb="2">
      <t>イッキュウ</t>
    </rPh>
    <rPh sb="2" eb="5">
      <t>ケンチクシ</t>
    </rPh>
    <rPh sb="5" eb="8">
      <t>センコウカ</t>
    </rPh>
    <phoneticPr fontId="2"/>
  </si>
  <si>
    <t xml:space="preserve">医療事務学科 </t>
    <rPh sb="0" eb="4">
      <t>イリョウジム</t>
    </rPh>
    <rPh sb="4" eb="6">
      <t>ガッカ</t>
    </rPh>
    <phoneticPr fontId="2"/>
  </si>
  <si>
    <t xml:space="preserve">医療事務学科  </t>
    <rPh sb="0" eb="2">
      <t>イリョウ</t>
    </rPh>
    <rPh sb="2" eb="4">
      <t>ジム</t>
    </rPh>
    <rPh sb="4" eb="6">
      <t>ガッカ</t>
    </rPh>
    <phoneticPr fontId="2"/>
  </si>
  <si>
    <t xml:space="preserve">こども保育幼稚園科 </t>
    <rPh sb="3" eb="5">
      <t>ホイク</t>
    </rPh>
    <phoneticPr fontId="2"/>
  </si>
  <si>
    <t>※機関保証制度を選択の場合、貸与月額の約５％が保証料として差し引かれ、振り込まれます。</t>
    <rPh sb="1" eb="3">
      <t>キカン</t>
    </rPh>
    <rPh sb="3" eb="5">
      <t>ホショウ</t>
    </rPh>
    <rPh sb="5" eb="7">
      <t>セイド</t>
    </rPh>
    <rPh sb="8" eb="10">
      <t>センタク</t>
    </rPh>
    <rPh sb="11" eb="13">
      <t>バアイ</t>
    </rPh>
    <rPh sb="14" eb="16">
      <t>タイヨ</t>
    </rPh>
    <rPh sb="16" eb="18">
      <t>ゲツガク</t>
    </rPh>
    <rPh sb="19" eb="20">
      <t>ヤク</t>
    </rPh>
    <rPh sb="23" eb="25">
      <t>ホショウ</t>
    </rPh>
    <rPh sb="25" eb="26">
      <t>リョウ</t>
    </rPh>
    <rPh sb="29" eb="30">
      <t>サ</t>
    </rPh>
    <rPh sb="31" eb="32">
      <t>ヒ</t>
    </rPh>
    <rPh sb="35" eb="36">
      <t>フ</t>
    </rPh>
    <rPh sb="37" eb="38">
      <t>コ</t>
    </rPh>
    <phoneticPr fontId="2"/>
  </si>
  <si>
    <t>奨学金ご利用予定：</t>
    <rPh sb="0" eb="3">
      <t>ショウガクキン</t>
    </rPh>
    <rPh sb="4" eb="6">
      <t>リヨウ</t>
    </rPh>
    <rPh sb="6" eb="8">
      <t>ヨテイ</t>
    </rPh>
    <phoneticPr fontId="2"/>
  </si>
  <si>
    <t>第一種奨学金</t>
    <rPh sb="0" eb="1">
      <t>ダイ</t>
    </rPh>
    <rPh sb="1" eb="3">
      <t>イッシュ</t>
    </rPh>
    <rPh sb="3" eb="6">
      <t>ショウガクキン</t>
    </rPh>
    <phoneticPr fontId="2"/>
  </si>
  <si>
    <t>第二種奨学金</t>
    <rPh sb="0" eb="1">
      <t>ダイ</t>
    </rPh>
    <rPh sb="2" eb="3">
      <t>シュ</t>
    </rPh>
    <rPh sb="3" eb="6">
      <t>ショウガクキン</t>
    </rPh>
    <phoneticPr fontId="2"/>
  </si>
  <si>
    <t>給付奨学金</t>
    <rPh sb="0" eb="2">
      <t>キュウフ</t>
    </rPh>
    <rPh sb="2" eb="5">
      <t>ショウガクキン</t>
    </rPh>
    <phoneticPr fontId="2"/>
  </si>
  <si>
    <t>※機関保証制度を選択の場合、貸与月額の約５％が保証料として差し引かれ、振り込まれます。</t>
    <rPh sb="1" eb="3">
      <t>キカン</t>
    </rPh>
    <rPh sb="3" eb="5">
      <t>ホショウ</t>
    </rPh>
    <rPh sb="5" eb="7">
      <t>セイド</t>
    </rPh>
    <rPh sb="8" eb="10">
      <t>センタク</t>
    </rPh>
    <rPh sb="11" eb="13">
      <t>バアイ</t>
    </rPh>
    <rPh sb="12" eb="13">
      <t>ゴウ</t>
    </rPh>
    <rPh sb="14" eb="16">
      <t>タイヨ</t>
    </rPh>
    <rPh sb="16" eb="18">
      <t>ゲツガク</t>
    </rPh>
    <rPh sb="19" eb="20">
      <t>ヤク</t>
    </rPh>
    <rPh sb="23" eb="25">
      <t>ホショウ</t>
    </rPh>
    <rPh sb="25" eb="26">
      <t>リョウ</t>
    </rPh>
    <rPh sb="29" eb="30">
      <t>サ</t>
    </rPh>
    <rPh sb="31" eb="32">
      <t>ヒ</t>
    </rPh>
    <rPh sb="35" eb="36">
      <t>フ</t>
    </rPh>
    <rPh sb="37" eb="38">
      <t>コ</t>
    </rPh>
    <phoneticPr fontId="2"/>
  </si>
  <si>
    <t>作成日：</t>
  </si>
  <si>
    <t>学生氏名</t>
  </si>
  <si>
    <t>学籍番号</t>
  </si>
  <si>
    <t>ビジネスライセンス学科</t>
  </si>
  <si>
    <t>IT総合学科/大学併修コース</t>
    <rPh sb="2" eb="4">
      <t>ソウゴウ</t>
    </rPh>
    <rPh sb="7" eb="9">
      <t>ダイガク</t>
    </rPh>
    <rPh sb="9" eb="11">
      <t>ヘイシュウ</t>
    </rPh>
    <phoneticPr fontId="2"/>
  </si>
  <si>
    <t>IT総合学科/AI専攻コース</t>
    <rPh sb="2" eb="4">
      <t>ソウゴウ</t>
    </rPh>
    <rPh sb="9" eb="11">
      <t>センコウ</t>
    </rPh>
    <phoneticPr fontId="2"/>
  </si>
  <si>
    <t>IT総合学科/情報システム専攻コース</t>
    <rPh sb="2" eb="4">
      <t>ソウゴウ</t>
    </rPh>
    <rPh sb="7" eb="9">
      <t>ジョウホウ</t>
    </rPh>
    <rPh sb="13" eb="15">
      <t>センコウ</t>
    </rPh>
    <phoneticPr fontId="2"/>
  </si>
  <si>
    <t>IT総合学科/eスポーツ専攻コース</t>
    <rPh sb="2" eb="4">
      <t>ソウゴウ</t>
    </rPh>
    <rPh sb="12" eb="14">
      <t>センコウ</t>
    </rPh>
    <phoneticPr fontId="2"/>
  </si>
  <si>
    <t>IT総合学科/ゲーム・VR専攻コース</t>
    <rPh sb="2" eb="4">
      <t>ソウゴウ</t>
    </rPh>
    <rPh sb="13" eb="15">
      <t>センコウ</t>
    </rPh>
    <phoneticPr fontId="2"/>
  </si>
  <si>
    <t>IT総合学科/CG・Web・Vtuber専攻コース</t>
    <rPh sb="2" eb="4">
      <t>ソウゴウ</t>
    </rPh>
    <rPh sb="4" eb="6">
      <t>ガッカ</t>
    </rPh>
    <rPh sb="20" eb="22">
      <t>センコウ</t>
    </rPh>
    <phoneticPr fontId="2"/>
  </si>
  <si>
    <t>ビジネスライセンス科_x000D_</t>
  </si>
  <si>
    <t xml:space="preserve">ビジネスライセンス科 </t>
  </si>
  <si>
    <t>K-POPエンタテイメント科（K-POPダンス＆ヴォーカルコース）</t>
  </si>
  <si>
    <t>K-POPエンタテイメント科（オンラインK-POPダンス＆ヴォーカルコース）</t>
  </si>
  <si>
    <t>K-POPエンタテイメント科（K-POPビジネスコース）</t>
  </si>
  <si>
    <t>K-POPエンタテイメント科（オンラインK-POPビジネスコース）</t>
  </si>
  <si>
    <t>専攻科</t>
  </si>
  <si>
    <t>サッカー研究科</t>
    <rPh sb="4" eb="7">
      <t>ケンキュウカ</t>
    </rPh>
    <phoneticPr fontId="2"/>
  </si>
  <si>
    <t>新潟ビジネス専門学校</t>
  </si>
  <si>
    <t>新潟会計ビジネス専門学校_x000D_</t>
  </si>
  <si>
    <t>新潟公務員法律専門学校_x000D_</t>
  </si>
  <si>
    <t>新潟コンピュータ専門学校_x000D_</t>
  </si>
  <si>
    <t>新潟デザイン専門学校_x000D_</t>
  </si>
  <si>
    <t>長岡公務員・情報ビジネス専門学校_x000D_</t>
  </si>
  <si>
    <t>長岡こども・医療・介護専門学校_x000D_</t>
  </si>
  <si>
    <t>全日本ウィンタースポーツ専門学校_x000D_</t>
  </si>
  <si>
    <t>日本アニメ・マンガ専門学校_x000D_</t>
  </si>
  <si>
    <t>国際ビューティモード専門学校_x000D_</t>
  </si>
  <si>
    <t>国際自然環境アウトドア専門学校_x000D_</t>
  </si>
  <si>
    <t>伝統文化と環境福祉の専門学校_x000D_</t>
  </si>
  <si>
    <t>上越公務員・情報ビジネス専門学校_x000D_</t>
  </si>
  <si>
    <t>国際トータルファッション専門学校</t>
  </si>
  <si>
    <t>国際こども・福祉カレッジ_x000D_</t>
  </si>
  <si>
    <t>新潟工科専門学校_x000D_</t>
  </si>
  <si>
    <t>国際メディカル専門学校_x000D_</t>
  </si>
  <si>
    <t>アップルスポーツカレッジ</t>
  </si>
  <si>
    <t>国際音楽・ダンス・エンタテイメント専門学校_x000D_</t>
  </si>
  <si>
    <t>国際ペットワールド専門学校_x000D_</t>
  </si>
  <si>
    <t>ＪＡＰＡＮサッカーカレッジ_x000D_</t>
  </si>
  <si>
    <t>国際ホテル・ブライダル専門学校_x000D_</t>
  </si>
  <si>
    <t>専門学校新潟国際自動車大学校</t>
  </si>
  <si>
    <t>国際外語・観光・エアライン専門学校_x000D_</t>
  </si>
  <si>
    <t>国際調理製菓専門学校_x000D_</t>
  </si>
  <si>
    <t>国際映像メディア専門学校_x000D_</t>
  </si>
  <si>
    <t>新潟農業・バイオ専門学校</t>
  </si>
  <si>
    <t>新潟法律大学校</t>
    <rPh sb="0" eb="2">
      <t>ニイガタ</t>
    </rPh>
    <rPh sb="2" eb="4">
      <t>ホウリツ</t>
    </rPh>
    <rPh sb="4" eb="7">
      <t>ダイガッコウ</t>
    </rPh>
    <phoneticPr fontId="2"/>
  </si>
  <si>
    <t>三条看護・医療・歯科衛生専門学校</t>
    <rPh sb="0" eb="2">
      <t>サンジョウ</t>
    </rPh>
    <rPh sb="2" eb="4">
      <t>カンゴ</t>
    </rPh>
    <rPh sb="5" eb="7">
      <t>イリョウ</t>
    </rPh>
    <rPh sb="8" eb="10">
      <t>シカ</t>
    </rPh>
    <rPh sb="10" eb="12">
      <t>エイセイ</t>
    </rPh>
    <rPh sb="12" eb="14">
      <t>センモン</t>
    </rPh>
    <rPh sb="14" eb="16">
      <t>ガッコウ</t>
    </rPh>
    <phoneticPr fontId="2"/>
  </si>
  <si>
    <t>2023年</t>
  </si>
  <si>
    <t>2026年</t>
    <rPh sb="4" eb="5">
      <t>ネン</t>
    </rPh>
    <phoneticPr fontId="2"/>
  </si>
  <si>
    <t>美容学科</t>
    <phoneticPr fontId="2"/>
  </si>
  <si>
    <t>ビューティプロデュース学科</t>
    <phoneticPr fontId="2"/>
  </si>
  <si>
    <t>ヘアメイク学科</t>
    <rPh sb="5" eb="6">
      <t>ガク</t>
    </rPh>
    <phoneticPr fontId="2"/>
  </si>
  <si>
    <t>分納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</si>
</sst>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General&quot;年&quot;&quot;課&quot;&quot;程&quot;"/>
    <numFmt numFmtId="178" formatCode="#,##0_);[Red]\(#,##0\)"/>
    <numFmt numFmtId="179" formatCode="yyyy/m/d\ h:mm;@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FFFF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rgb="FF111111"/>
      <name val="メイリオ"/>
      <family val="3"/>
      <charset val="128"/>
    </font>
    <font>
      <b/>
      <sz val="12"/>
      <color theme="1" tint="0.249977111117893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rgb="FF111111"/>
      <name val="メイリオ"/>
      <family val="3"/>
      <charset val="128"/>
    </font>
    <font>
      <sz val="9"/>
      <color theme="1"/>
      <name val="メイリオ"/>
      <family val="3"/>
      <charset val="128"/>
    </font>
    <font>
      <u val="double"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theme="1" tint="0.24997711111789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name val="メイリオ"/>
      <family val="3"/>
      <charset val="128"/>
    </font>
    <font>
      <sz val="11"/>
      <color theme="0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b/>
      <sz val="11"/>
      <color theme="4" tint="-0.249977111117893"/>
      <name val="メイリオ"/>
      <family val="3"/>
      <charset val="128"/>
    </font>
    <font>
      <b/>
      <sz val="10"/>
      <color theme="4" tint="-0.249977111117893"/>
      <name val="メイリオ"/>
      <family val="3"/>
      <charset val="128"/>
    </font>
    <font>
      <b/>
      <sz val="9"/>
      <color theme="4" tint="-0.249977111117893"/>
      <name val="メイリオ"/>
      <family val="3"/>
      <charset val="128"/>
    </font>
    <font>
      <b/>
      <sz val="11"/>
      <color theme="8"/>
      <name val="メイリオ"/>
      <family val="3"/>
      <charset val="128"/>
    </font>
    <font>
      <sz val="8"/>
      <color theme="0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176" fontId="9" fillId="8" borderId="3" xfId="0" applyNumberFormat="1" applyFont="1" applyFill="1" applyBorder="1" applyAlignment="1" applyProtection="1">
      <alignment horizontal="right" vertical="center" wrapText="1"/>
    </xf>
    <xf numFmtId="0" fontId="6" fillId="2" borderId="8" xfId="0" applyFont="1" applyFill="1" applyBorder="1" applyAlignment="1" applyProtection="1">
      <alignment horizontal="righ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10" fillId="0" borderId="0" xfId="0" applyFont="1" applyProtection="1">
      <alignment vertical="center"/>
    </xf>
    <xf numFmtId="0" fontId="4" fillId="5" borderId="18" xfId="0" applyFont="1" applyFill="1" applyBorder="1" applyAlignment="1" applyProtection="1">
      <alignment horizontal="center" vertical="center" wrapText="1"/>
    </xf>
    <xf numFmtId="0" fontId="4" fillId="6" borderId="20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righ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25" xfId="0" applyFont="1" applyFill="1" applyBorder="1" applyAlignment="1" applyProtection="1">
      <alignment horizontal="righ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26" xfId="0" applyFont="1" applyFill="1" applyBorder="1" applyAlignment="1" applyProtection="1">
      <alignment horizontal="right" vertical="center" wrapText="1"/>
    </xf>
    <xf numFmtId="0" fontId="6" fillId="2" borderId="27" xfId="0" applyFont="1" applyFill="1" applyBorder="1" applyAlignment="1" applyProtection="1">
      <alignment horizontal="left" vertical="center" wrapText="1"/>
    </xf>
    <xf numFmtId="0" fontId="6" fillId="2" borderId="31" xfId="0" applyFont="1" applyFill="1" applyBorder="1" applyAlignment="1" applyProtection="1">
      <alignment horizontal="right" vertical="center" wrapText="1"/>
    </xf>
    <xf numFmtId="0" fontId="6" fillId="2" borderId="32" xfId="0" applyFont="1" applyFill="1" applyBorder="1" applyAlignment="1" applyProtection="1">
      <alignment horizontal="left" vertical="center" wrapText="1"/>
    </xf>
    <xf numFmtId="0" fontId="14" fillId="9" borderId="0" xfId="0" applyFont="1" applyFill="1" applyProtection="1">
      <alignment vertical="center"/>
    </xf>
    <xf numFmtId="0" fontId="5" fillId="9" borderId="0" xfId="0" applyFont="1" applyFill="1" applyProtection="1">
      <alignment vertical="center"/>
    </xf>
    <xf numFmtId="0" fontId="5" fillId="7" borderId="3" xfId="0" applyFont="1" applyFill="1" applyBorder="1" applyProtection="1">
      <alignment vertical="center"/>
      <protection locked="0"/>
    </xf>
    <xf numFmtId="0" fontId="5" fillId="9" borderId="0" xfId="0" applyFont="1" applyFill="1" applyAlignment="1" applyProtection="1">
      <alignment horizontal="center" vertical="center"/>
    </xf>
    <xf numFmtId="0" fontId="10" fillId="8" borderId="11" xfId="0" applyFont="1" applyFill="1" applyBorder="1" applyAlignment="1" applyProtection="1">
      <alignment horizontal="center" vertical="center"/>
    </xf>
    <xf numFmtId="0" fontId="10" fillId="8" borderId="17" xfId="0" applyFont="1" applyFill="1" applyBorder="1" applyAlignment="1" applyProtection="1">
      <alignment horizontal="center" vertical="center"/>
    </xf>
    <xf numFmtId="0" fontId="10" fillId="8" borderId="7" xfId="0" applyFont="1" applyFill="1" applyBorder="1" applyProtection="1">
      <alignment vertical="center"/>
    </xf>
    <xf numFmtId="0" fontId="5" fillId="9" borderId="13" xfId="0" applyFont="1" applyFill="1" applyBorder="1" applyProtection="1">
      <alignment vertical="center"/>
    </xf>
    <xf numFmtId="0" fontId="5" fillId="9" borderId="14" xfId="0" applyFont="1" applyFill="1" applyBorder="1" applyProtection="1">
      <alignment vertical="center"/>
    </xf>
    <xf numFmtId="38" fontId="5" fillId="7" borderId="3" xfId="1" applyFont="1" applyFill="1" applyBorder="1" applyProtection="1">
      <alignment vertical="center"/>
      <protection locked="0"/>
    </xf>
    <xf numFmtId="0" fontId="5" fillId="9" borderId="9" xfId="0" applyFont="1" applyFill="1" applyBorder="1" applyProtection="1">
      <alignment vertical="center"/>
    </xf>
    <xf numFmtId="0" fontId="5" fillId="9" borderId="15" xfId="0" applyFont="1" applyFill="1" applyBorder="1" applyProtection="1">
      <alignment vertical="center"/>
    </xf>
    <xf numFmtId="0" fontId="5" fillId="9" borderId="12" xfId="0" applyFont="1" applyFill="1" applyBorder="1" applyProtection="1">
      <alignment vertical="center"/>
    </xf>
    <xf numFmtId="0" fontId="5" fillId="9" borderId="7" xfId="0" applyFont="1" applyFill="1" applyBorder="1" applyProtection="1">
      <alignment vertical="center"/>
    </xf>
    <xf numFmtId="0" fontId="5" fillId="9" borderId="16" xfId="0" applyFont="1" applyFill="1" applyBorder="1" applyProtection="1">
      <alignment vertical="center"/>
    </xf>
    <xf numFmtId="0" fontId="5" fillId="9" borderId="10" xfId="0" applyFont="1" applyFill="1" applyBorder="1" applyProtection="1">
      <alignment vertical="center"/>
    </xf>
    <xf numFmtId="0" fontId="14" fillId="9" borderId="0" xfId="0" applyFont="1" applyFill="1" applyAlignment="1" applyProtection="1">
      <alignment horizontal="right" vertical="center"/>
    </xf>
    <xf numFmtId="3" fontId="5" fillId="8" borderId="8" xfId="0" applyNumberFormat="1" applyFont="1" applyFill="1" applyBorder="1" applyProtection="1">
      <alignment vertical="center"/>
    </xf>
    <xf numFmtId="0" fontId="5" fillId="8" borderId="9" xfId="0" applyFont="1" applyFill="1" applyBorder="1" applyProtection="1">
      <alignment vertical="center"/>
    </xf>
    <xf numFmtId="0" fontId="14" fillId="0" borderId="0" xfId="0" applyFont="1" applyProtection="1">
      <alignment vertical="center"/>
    </xf>
    <xf numFmtId="0" fontId="5" fillId="9" borderId="0" xfId="0" applyFont="1" applyFill="1" applyAlignment="1" applyProtection="1">
      <alignment horizontal="right" vertical="center"/>
    </xf>
    <xf numFmtId="0" fontId="5" fillId="7" borderId="3" xfId="0" applyFont="1" applyFill="1" applyBorder="1" applyAlignment="1" applyProtection="1">
      <alignment horizontal="center" vertical="center"/>
      <protection locked="0"/>
    </xf>
    <xf numFmtId="3" fontId="5" fillId="9" borderId="0" xfId="0" applyNumberFormat="1" applyFont="1" applyFill="1" applyBorder="1" applyProtection="1">
      <alignment vertical="center"/>
    </xf>
    <xf numFmtId="0" fontId="5" fillId="7" borderId="3" xfId="0" applyFont="1" applyFill="1" applyBorder="1" applyAlignment="1" applyProtection="1">
      <alignment horizontal="right" vertical="center"/>
      <protection locked="0"/>
    </xf>
    <xf numFmtId="0" fontId="5" fillId="9" borderId="6" xfId="0" applyFont="1" applyFill="1" applyBorder="1" applyAlignment="1" applyProtection="1">
      <alignment horizontal="right" vertical="center"/>
    </xf>
    <xf numFmtId="0" fontId="5" fillId="9" borderId="0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15" fillId="9" borderId="0" xfId="0" applyFont="1" applyFill="1" applyProtection="1">
      <alignment vertical="center"/>
    </xf>
    <xf numFmtId="3" fontId="15" fillId="9" borderId="0" xfId="0" applyNumberFormat="1" applyFont="1" applyFill="1" applyProtection="1">
      <alignment vertical="center"/>
    </xf>
    <xf numFmtId="0" fontId="5" fillId="9" borderId="0" xfId="0" applyFont="1" applyFill="1" applyAlignment="1" applyProtection="1">
      <alignment horizontal="center"/>
    </xf>
    <xf numFmtId="0" fontId="5" fillId="9" borderId="0" xfId="0" applyFont="1" applyFill="1" applyAlignment="1" applyProtection="1">
      <alignment horizontal="right"/>
    </xf>
    <xf numFmtId="0" fontId="5" fillId="8" borderId="7" xfId="0" applyFont="1" applyFill="1" applyBorder="1" applyProtection="1">
      <alignment vertical="center"/>
    </xf>
    <xf numFmtId="178" fontId="5" fillId="7" borderId="3" xfId="1" applyNumberFormat="1" applyFont="1" applyFill="1" applyBorder="1" applyAlignment="1" applyProtection="1">
      <alignment vertical="center"/>
      <protection locked="0" hidden="1"/>
    </xf>
    <xf numFmtId="38" fontId="5" fillId="7" borderId="3" xfId="1" applyFont="1" applyFill="1" applyBorder="1" applyProtection="1">
      <alignment vertical="center"/>
      <protection locked="0" hidden="1"/>
    </xf>
    <xf numFmtId="3" fontId="5" fillId="7" borderId="3" xfId="0" applyNumberFormat="1" applyFont="1" applyFill="1" applyBorder="1" applyProtection="1">
      <alignment vertical="center"/>
      <protection locked="0" hidden="1"/>
    </xf>
    <xf numFmtId="0" fontId="5" fillId="9" borderId="12" xfId="0" applyFont="1" applyFill="1" applyBorder="1" applyProtection="1">
      <alignment vertical="center"/>
      <protection hidden="1"/>
    </xf>
    <xf numFmtId="177" fontId="5" fillId="7" borderId="3" xfId="1" applyNumberFormat="1" applyFont="1" applyFill="1" applyBorder="1" applyAlignment="1" applyProtection="1">
      <alignment vertical="center"/>
      <protection hidden="1"/>
    </xf>
    <xf numFmtId="176" fontId="6" fillId="8" borderId="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Protection="1">
      <alignment vertical="center"/>
      <protection hidden="1"/>
    </xf>
    <xf numFmtId="176" fontId="6" fillId="8" borderId="7" xfId="0" applyNumberFormat="1" applyFont="1" applyFill="1" applyBorder="1" applyAlignment="1" applyProtection="1">
      <alignment horizontal="right" vertical="center" wrapText="1"/>
      <protection hidden="1"/>
    </xf>
    <xf numFmtId="176" fontId="6" fillId="8" borderId="5" xfId="0" applyNumberFormat="1" applyFont="1" applyFill="1" applyBorder="1" applyAlignment="1" applyProtection="1">
      <alignment horizontal="right" vertical="center" wrapText="1"/>
      <protection hidden="1"/>
    </xf>
    <xf numFmtId="176" fontId="6" fillId="8" borderId="30" xfId="0" applyNumberFormat="1" applyFont="1" applyFill="1" applyBorder="1" applyAlignment="1" applyProtection="1">
      <alignment horizontal="right" vertical="center" wrapText="1"/>
      <protection hidden="1"/>
    </xf>
    <xf numFmtId="176" fontId="6" fillId="8" borderId="23" xfId="0" applyNumberFormat="1" applyFont="1" applyFill="1" applyBorder="1" applyAlignment="1" applyProtection="1">
      <alignment horizontal="right" vertical="center" wrapText="1"/>
      <protection hidden="1"/>
    </xf>
    <xf numFmtId="176" fontId="6" fillId="8" borderId="2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9" xfId="0" applyFont="1" applyBorder="1" applyProtection="1">
      <alignment vertical="center"/>
    </xf>
    <xf numFmtId="0" fontId="3" fillId="4" borderId="8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Protection="1">
      <alignment vertic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10" fillId="8" borderId="35" xfId="0" applyFont="1" applyFill="1" applyBorder="1" applyAlignment="1" applyProtection="1">
      <alignment horizontal="center" vertical="center"/>
      <protection locked="0"/>
    </xf>
    <xf numFmtId="3" fontId="5" fillId="9" borderId="14" xfId="0" applyNumberFormat="1" applyFont="1" applyFill="1" applyBorder="1" applyProtection="1">
      <alignment vertical="center"/>
      <protection locked="0"/>
    </xf>
    <xf numFmtId="3" fontId="5" fillId="9" borderId="0" xfId="0" applyNumberFormat="1" applyFont="1" applyFill="1" applyBorder="1" applyProtection="1">
      <alignment vertical="center"/>
      <protection locked="0"/>
    </xf>
    <xf numFmtId="0" fontId="10" fillId="9" borderId="0" xfId="0" applyFont="1" applyFill="1" applyBorder="1" applyAlignment="1" applyProtection="1">
      <alignment horizontal="center" vertical="center"/>
      <protection locked="0"/>
    </xf>
    <xf numFmtId="178" fontId="5" fillId="9" borderId="0" xfId="1" applyNumberFormat="1" applyFont="1" applyFill="1" applyBorder="1" applyAlignment="1" applyProtection="1">
      <alignment vertical="center"/>
      <protection locked="0" hidden="1"/>
    </xf>
    <xf numFmtId="38" fontId="5" fillId="9" borderId="0" xfId="1" applyFont="1" applyFill="1" applyBorder="1" applyProtection="1">
      <alignment vertical="center"/>
      <protection locked="0" hidden="1"/>
    </xf>
    <xf numFmtId="3" fontId="5" fillId="9" borderId="0" xfId="0" applyNumberFormat="1" applyFont="1" applyFill="1" applyBorder="1" applyProtection="1">
      <alignment vertical="center"/>
      <protection locked="0" hidden="1"/>
    </xf>
    <xf numFmtId="38" fontId="15" fillId="9" borderId="0" xfId="1" applyFont="1" applyFill="1" applyProtection="1">
      <alignment vertical="center"/>
    </xf>
    <xf numFmtId="0" fontId="5" fillId="9" borderId="36" xfId="0" applyFont="1" applyFill="1" applyBorder="1" applyProtection="1">
      <alignment vertical="center"/>
    </xf>
    <xf numFmtId="0" fontId="5" fillId="9" borderId="37" xfId="0" applyFont="1" applyFill="1" applyBorder="1" applyProtection="1">
      <alignment vertical="center"/>
    </xf>
    <xf numFmtId="0" fontId="5" fillId="9" borderId="38" xfId="0" applyFont="1" applyFill="1" applyBorder="1" applyProtection="1">
      <alignment vertical="center"/>
    </xf>
    <xf numFmtId="0" fontId="5" fillId="9" borderId="39" xfId="0" applyFont="1" applyFill="1" applyBorder="1" applyProtection="1">
      <alignment vertical="center"/>
    </xf>
    <xf numFmtId="0" fontId="5" fillId="9" borderId="26" xfId="0" applyFont="1" applyFill="1" applyBorder="1" applyProtection="1">
      <alignment vertical="center"/>
    </xf>
    <xf numFmtId="0" fontId="5" fillId="9" borderId="40" xfId="0" applyFont="1" applyFill="1" applyBorder="1" applyProtection="1">
      <alignment vertical="center"/>
    </xf>
    <xf numFmtId="0" fontId="5" fillId="9" borderId="22" xfId="0" applyFont="1" applyFill="1" applyBorder="1" applyProtection="1">
      <alignment vertical="center"/>
    </xf>
    <xf numFmtId="0" fontId="5" fillId="9" borderId="41" xfId="0" applyFont="1" applyFill="1" applyBorder="1" applyProtection="1">
      <alignment vertical="center"/>
    </xf>
    <xf numFmtId="0" fontId="5" fillId="9" borderId="43" xfId="0" applyFont="1" applyFill="1" applyBorder="1" applyProtection="1">
      <alignment vertical="center"/>
    </xf>
    <xf numFmtId="176" fontId="6" fillId="8" borderId="8" xfId="0" applyNumberFormat="1" applyFont="1" applyFill="1" applyBorder="1" applyAlignment="1" applyProtection="1">
      <alignment horizontal="right" vertical="center" wrapText="1"/>
      <protection hidden="1"/>
    </xf>
    <xf numFmtId="176" fontId="6" fillId="8" borderId="25" xfId="0" applyNumberFormat="1" applyFont="1" applyFill="1" applyBorder="1" applyAlignment="1" applyProtection="1">
      <alignment horizontal="right" vertical="center" wrapText="1"/>
      <protection hidden="1"/>
    </xf>
    <xf numFmtId="176" fontId="6" fillId="8" borderId="10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Border="1">
      <alignment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5" fillId="9" borderId="44" xfId="0" applyFont="1" applyFill="1" applyBorder="1" applyAlignment="1" applyProtection="1">
      <alignment horizontal="center" vertical="center"/>
    </xf>
    <xf numFmtId="0" fontId="5" fillId="9" borderId="45" xfId="0" applyFont="1" applyFill="1" applyBorder="1" applyProtection="1">
      <alignment vertical="center"/>
    </xf>
    <xf numFmtId="0" fontId="5" fillId="9" borderId="46" xfId="0" applyFont="1" applyFill="1" applyBorder="1" applyProtection="1">
      <alignment vertical="center"/>
    </xf>
    <xf numFmtId="3" fontId="5" fillId="8" borderId="22" xfId="0" applyNumberFormat="1" applyFont="1" applyFill="1" applyBorder="1" applyProtection="1">
      <alignment vertical="center"/>
    </xf>
    <xf numFmtId="3" fontId="5" fillId="9" borderId="42" xfId="0" applyNumberFormat="1" applyFont="1" applyFill="1" applyBorder="1" applyProtection="1">
      <alignment vertical="center"/>
      <protection locked="0"/>
    </xf>
    <xf numFmtId="177" fontId="5" fillId="0" borderId="2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Protection="1">
      <alignment vertical="center"/>
      <protection locked="0"/>
    </xf>
    <xf numFmtId="176" fontId="6" fillId="9" borderId="3" xfId="0" applyNumberFormat="1" applyFont="1" applyFill="1" applyBorder="1" applyAlignment="1" applyProtection="1">
      <alignment horizontal="right" vertical="center" wrapText="1"/>
      <protection locked="0"/>
    </xf>
    <xf numFmtId="176" fontId="6" fillId="8" borderId="5" xfId="0" applyNumberFormat="1" applyFont="1" applyFill="1" applyBorder="1" applyAlignment="1" applyProtection="1">
      <alignment horizontal="right" vertical="center" wrapText="1"/>
      <protection locked="0"/>
    </xf>
    <xf numFmtId="176" fontId="6" fillId="8" borderId="4" xfId="0" applyNumberFormat="1" applyFont="1" applyFill="1" applyBorder="1" applyAlignment="1" applyProtection="1">
      <alignment horizontal="right" vertical="center" wrapText="1"/>
      <protection locked="0"/>
    </xf>
    <xf numFmtId="176" fontId="6" fillId="8" borderId="18" xfId="0" applyNumberFormat="1" applyFont="1" applyFill="1" applyBorder="1" applyAlignment="1" applyProtection="1">
      <alignment horizontal="right" vertical="center" wrapText="1"/>
      <protection locked="0"/>
    </xf>
    <xf numFmtId="176" fontId="6" fillId="8" borderId="30" xfId="0" applyNumberFormat="1" applyFont="1" applyFill="1" applyBorder="1" applyAlignment="1" applyProtection="1">
      <alignment horizontal="right" vertical="center" wrapText="1"/>
      <protection locked="0"/>
    </xf>
    <xf numFmtId="176" fontId="6" fillId="8" borderId="2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3" xfId="0" applyFont="1" applyFill="1" applyBorder="1" applyAlignment="1" applyProtection="1">
      <alignment vertical="center" shrinkToFit="1"/>
      <protection locked="0"/>
    </xf>
    <xf numFmtId="0" fontId="15" fillId="9" borderId="0" xfId="0" applyFont="1" applyFill="1" applyAlignment="1" applyProtection="1">
      <alignment vertical="center"/>
    </xf>
    <xf numFmtId="0" fontId="15" fillId="9" borderId="0" xfId="0" applyFont="1" applyFill="1" applyBorder="1" applyAlignment="1" applyProtection="1">
      <alignment vertical="center"/>
      <protection locked="0"/>
    </xf>
    <xf numFmtId="38" fontId="15" fillId="9" borderId="0" xfId="1" applyFont="1" applyFill="1" applyBorder="1" applyAlignment="1" applyProtection="1">
      <alignment vertical="center"/>
      <protection locked="0" hidden="1"/>
    </xf>
    <xf numFmtId="3" fontId="15" fillId="9" borderId="0" xfId="0" applyNumberFormat="1" applyFont="1" applyFill="1" applyBorder="1" applyAlignment="1" applyProtection="1">
      <alignment vertical="center"/>
      <protection locked="0"/>
    </xf>
    <xf numFmtId="3" fontId="15" fillId="9" borderId="0" xfId="0" applyNumberFormat="1" applyFont="1" applyFill="1" applyBorder="1" applyAlignment="1" applyProtection="1">
      <alignment vertical="center"/>
      <protection locked="0" hidden="1"/>
    </xf>
    <xf numFmtId="0" fontId="19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76" fontId="5" fillId="0" borderId="8" xfId="0" applyNumberFormat="1" applyFont="1" applyBorder="1" applyAlignment="1" applyProtection="1">
      <alignment vertical="center"/>
      <protection hidden="1"/>
    </xf>
    <xf numFmtId="176" fontId="5" fillId="0" borderId="7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6" fontId="5" fillId="0" borderId="7" xfId="0" applyNumberFormat="1" applyFont="1" applyBorder="1" applyAlignment="1" applyProtection="1">
      <alignment vertical="center"/>
      <protection hidden="1"/>
    </xf>
    <xf numFmtId="176" fontId="5" fillId="0" borderId="19" xfId="0" applyNumberFormat="1" applyFont="1" applyBorder="1" applyAlignment="1" applyProtection="1">
      <alignment horizontal="right" vertical="center"/>
      <protection hidden="1"/>
    </xf>
    <xf numFmtId="0" fontId="5" fillId="0" borderId="47" xfId="0" applyFont="1" applyBorder="1" applyAlignment="1">
      <alignment vertical="center"/>
    </xf>
    <xf numFmtId="0" fontId="5" fillId="0" borderId="47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176" fontId="5" fillId="0" borderId="8" xfId="0" applyNumberFormat="1" applyFont="1" applyBorder="1" applyAlignment="1" applyProtection="1">
      <alignment vertical="center"/>
      <protection locked="0" hidden="1"/>
    </xf>
    <xf numFmtId="176" fontId="5" fillId="0" borderId="7" xfId="0" applyNumberFormat="1" applyFont="1" applyBorder="1" applyAlignment="1" applyProtection="1">
      <alignment horizontal="center" vertical="center"/>
      <protection locked="0" hidden="1"/>
    </xf>
    <xf numFmtId="176" fontId="5" fillId="0" borderId="4" xfId="0" applyNumberFormat="1" applyFont="1" applyBorder="1" applyAlignment="1" applyProtection="1">
      <alignment vertical="center"/>
      <protection locked="0" hidden="1"/>
    </xf>
    <xf numFmtId="0" fontId="10" fillId="0" borderId="0" xfId="0" applyFont="1" applyProtection="1">
      <alignment vertical="center"/>
      <protection locked="0"/>
    </xf>
    <xf numFmtId="176" fontId="6" fillId="10" borderId="4" xfId="0" applyNumberFormat="1" applyFont="1" applyFill="1" applyBorder="1" applyAlignment="1" applyProtection="1">
      <alignment horizontal="right" vertical="center" wrapText="1"/>
      <protection locked="0" hidden="1"/>
    </xf>
    <xf numFmtId="176" fontId="20" fillId="10" borderId="4" xfId="0" applyNumberFormat="1" applyFont="1" applyFill="1" applyBorder="1" applyAlignment="1" applyProtection="1">
      <alignment horizontal="right" vertical="center" wrapText="1"/>
      <protection locked="0" hidden="1"/>
    </xf>
    <xf numFmtId="176" fontId="6" fillId="10" borderId="30" xfId="0" applyNumberFormat="1" applyFont="1" applyFill="1" applyBorder="1" applyAlignment="1" applyProtection="1">
      <alignment horizontal="right" vertical="center" wrapText="1"/>
      <protection locked="0" hidden="1"/>
    </xf>
    <xf numFmtId="176" fontId="6" fillId="10" borderId="5" xfId="0" applyNumberFormat="1" applyFont="1" applyFill="1" applyBorder="1" applyAlignment="1" applyProtection="1">
      <alignment horizontal="right" vertical="center" wrapText="1"/>
      <protection locked="0" hidden="1"/>
    </xf>
    <xf numFmtId="176" fontId="6" fillId="10" borderId="23" xfId="0" applyNumberFormat="1" applyFont="1" applyFill="1" applyBorder="1" applyAlignment="1" applyProtection="1">
      <alignment horizontal="right" vertical="center" wrapText="1"/>
      <protection locked="0" hidden="1"/>
    </xf>
    <xf numFmtId="176" fontId="6" fillId="10" borderId="28" xfId="0" applyNumberFormat="1" applyFont="1" applyFill="1" applyBorder="1" applyAlignment="1" applyProtection="1">
      <alignment horizontal="right" vertical="center" wrapText="1"/>
      <protection locked="0" hidden="1"/>
    </xf>
    <xf numFmtId="176" fontId="6" fillId="0" borderId="8" xfId="0" applyNumberFormat="1" applyFont="1" applyFill="1" applyBorder="1" applyAlignment="1" applyProtection="1">
      <alignment horizontal="right" vertical="center" wrapText="1"/>
      <protection hidden="1"/>
    </xf>
    <xf numFmtId="176" fontId="6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176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176" fontId="6" fillId="0" borderId="4" xfId="0" applyNumberFormat="1" applyFont="1" applyFill="1" applyBorder="1" applyAlignment="1" applyProtection="1">
      <alignment horizontal="right" vertical="center" wrapText="1"/>
      <protection hidden="1"/>
    </xf>
    <xf numFmtId="176" fontId="6" fillId="0" borderId="30" xfId="0" applyNumberFormat="1" applyFont="1" applyFill="1" applyBorder="1" applyAlignment="1" applyProtection="1">
      <alignment horizontal="right" vertical="center" wrapText="1"/>
      <protection hidden="1"/>
    </xf>
    <xf numFmtId="176" fontId="6" fillId="0" borderId="30" xfId="0" applyNumberFormat="1" applyFont="1" applyFill="1" applyBorder="1" applyAlignment="1" applyProtection="1">
      <alignment horizontal="right" vertical="center" wrapText="1"/>
      <protection locked="0" hidden="1"/>
    </xf>
    <xf numFmtId="176" fontId="6" fillId="0" borderId="5" xfId="0" applyNumberFormat="1" applyFont="1" applyFill="1" applyBorder="1" applyAlignment="1" applyProtection="1">
      <alignment horizontal="right" vertical="center" wrapText="1"/>
      <protection hidden="1"/>
    </xf>
    <xf numFmtId="176" fontId="6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176" fontId="6" fillId="0" borderId="23" xfId="0" applyNumberFormat="1" applyFont="1" applyFill="1" applyBorder="1" applyAlignment="1" applyProtection="1">
      <alignment horizontal="right" vertical="center" wrapText="1"/>
      <protection hidden="1"/>
    </xf>
    <xf numFmtId="176" fontId="6" fillId="0" borderId="23" xfId="0" applyNumberFormat="1" applyFont="1" applyFill="1" applyBorder="1" applyAlignment="1" applyProtection="1">
      <alignment horizontal="right" vertical="center" wrapText="1"/>
      <protection locked="0" hidden="1"/>
    </xf>
    <xf numFmtId="176" fontId="6" fillId="0" borderId="28" xfId="0" applyNumberFormat="1" applyFont="1" applyFill="1" applyBorder="1" applyAlignment="1" applyProtection="1">
      <alignment horizontal="right" vertical="center" wrapText="1"/>
      <protection hidden="1"/>
    </xf>
    <xf numFmtId="176" fontId="6" fillId="0" borderId="28" xfId="0" applyNumberFormat="1" applyFont="1" applyFill="1" applyBorder="1" applyAlignment="1" applyProtection="1">
      <alignment horizontal="right" vertical="center" wrapText="1"/>
      <protection locked="0" hidden="1"/>
    </xf>
    <xf numFmtId="176" fontId="20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176" fontId="2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1" fillId="9" borderId="0" xfId="0" applyFont="1" applyFill="1" applyProtection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 shrinkToFit="1"/>
      <protection hidden="1"/>
    </xf>
    <xf numFmtId="176" fontId="6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0" fontId="15" fillId="9" borderId="0" xfId="0" applyFont="1" applyFill="1" applyAlignment="1" applyProtection="1">
      <alignment horizontal="left" vertical="center"/>
    </xf>
    <xf numFmtId="0" fontId="15" fillId="9" borderId="0" xfId="0" quotePrefix="1" applyFont="1" applyFill="1" applyAlignment="1" applyProtection="1">
      <alignment horizontal="left" vertical="center" wrapText="1"/>
    </xf>
    <xf numFmtId="0" fontId="19" fillId="9" borderId="0" xfId="0" applyFont="1" applyFill="1" applyProtection="1">
      <alignment vertical="center"/>
    </xf>
    <xf numFmtId="3" fontId="15" fillId="11" borderId="0" xfId="0" applyNumberFormat="1" applyFont="1" applyFill="1" applyProtection="1">
      <alignment vertical="center"/>
    </xf>
    <xf numFmtId="3" fontId="15" fillId="8" borderId="0" xfId="0" applyNumberFormat="1" applyFont="1" applyFill="1" applyProtection="1">
      <alignment vertical="center"/>
    </xf>
    <xf numFmtId="176" fontId="6" fillId="9" borderId="48" xfId="0" applyNumberFormat="1" applyFont="1" applyFill="1" applyBorder="1" applyAlignment="1" applyProtection="1">
      <alignment horizontal="right" vertical="center" wrapText="1"/>
      <protection locked="0"/>
    </xf>
    <xf numFmtId="55" fontId="5" fillId="0" borderId="4" xfId="0" applyNumberFormat="1" applyFont="1" applyBorder="1" applyAlignment="1">
      <alignment horizontal="center" vertical="center"/>
    </xf>
    <xf numFmtId="0" fontId="15" fillId="0" borderId="0" xfId="0" applyFont="1" applyProtection="1">
      <alignment vertical="center"/>
    </xf>
    <xf numFmtId="0" fontId="15" fillId="9" borderId="0" xfId="0" applyFont="1" applyFill="1" applyAlignment="1" applyProtection="1"/>
    <xf numFmtId="0" fontId="15" fillId="9" borderId="0" xfId="0" applyFont="1" applyFill="1" applyAlignment="1" applyProtection="1">
      <alignment vertical="top"/>
    </xf>
    <xf numFmtId="0" fontId="15" fillId="9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9" borderId="0" xfId="0" applyFont="1" applyFill="1" applyAlignment="1" applyProtection="1">
      <alignment vertical="center" wrapText="1"/>
    </xf>
    <xf numFmtId="0" fontId="18" fillId="9" borderId="0" xfId="0" applyFont="1" applyFill="1" applyAlignment="1" applyProtection="1">
      <alignment vertical="center" wrapText="1"/>
    </xf>
    <xf numFmtId="0" fontId="5" fillId="9" borderId="35" xfId="0" applyFont="1" applyFill="1" applyBorder="1" applyProtection="1">
      <alignment vertical="center"/>
    </xf>
    <xf numFmtId="0" fontId="5" fillId="9" borderId="49" xfId="0" applyFont="1" applyFill="1" applyBorder="1" applyProtection="1">
      <alignment vertical="center"/>
      <protection hidden="1"/>
    </xf>
    <xf numFmtId="0" fontId="5" fillId="9" borderId="50" xfId="0" applyFont="1" applyFill="1" applyBorder="1" applyProtection="1">
      <alignment vertical="center"/>
    </xf>
    <xf numFmtId="0" fontId="5" fillId="9" borderId="0" xfId="0" applyFont="1" applyFill="1">
      <alignment vertical="center"/>
    </xf>
    <xf numFmtId="0" fontId="5" fillId="9" borderId="0" xfId="0" applyFont="1" applyFill="1" applyAlignment="1">
      <alignment horizontal="right" vertical="center"/>
    </xf>
    <xf numFmtId="3" fontId="5" fillId="9" borderId="0" xfId="0" applyNumberFormat="1" applyFont="1" applyFill="1">
      <alignment vertical="center"/>
    </xf>
    <xf numFmtId="0" fontId="5" fillId="9" borderId="0" xfId="0" applyFont="1" applyFill="1" applyAlignment="1">
      <alignment horizontal="center" vertical="center"/>
    </xf>
    <xf numFmtId="0" fontId="15" fillId="0" borderId="0" xfId="0" applyFont="1" applyFill="1" applyAlignment="1" applyProtection="1">
      <alignment vertical="center" wrapText="1"/>
    </xf>
    <xf numFmtId="0" fontId="5" fillId="0" borderId="0" xfId="0" applyFont="1" applyAlignment="1">
      <alignment horizontal="right" vertical="center"/>
    </xf>
    <xf numFmtId="0" fontId="22" fillId="0" borderId="0" xfId="0" applyFont="1" applyAlignment="1">
      <alignment vertical="top"/>
    </xf>
    <xf numFmtId="0" fontId="5" fillId="0" borderId="0" xfId="0" applyFont="1" applyAlignment="1" applyProtection="1">
      <alignment horizontal="center" vertical="center"/>
      <protection locked="0"/>
    </xf>
    <xf numFmtId="38" fontId="5" fillId="0" borderId="0" xfId="1" applyFont="1" applyFill="1" applyBorder="1" applyProtection="1">
      <alignment vertical="center"/>
      <protection locked="0"/>
    </xf>
    <xf numFmtId="0" fontId="23" fillId="0" borderId="0" xfId="0" applyFont="1" applyAlignment="1">
      <alignment horizontal="right"/>
    </xf>
    <xf numFmtId="0" fontId="24" fillId="0" borderId="0" xfId="0" applyFont="1" applyAlignment="1"/>
    <xf numFmtId="0" fontId="25" fillId="0" borderId="0" xfId="0" applyFont="1" applyAlignment="1"/>
    <xf numFmtId="38" fontId="25" fillId="0" borderId="51" xfId="1" applyFont="1" applyFill="1" applyBorder="1" applyAlignment="1" applyProtection="1">
      <alignment vertical="center"/>
    </xf>
    <xf numFmtId="0" fontId="26" fillId="0" borderId="0" xfId="0" applyFont="1">
      <alignment vertical="center"/>
    </xf>
    <xf numFmtId="38" fontId="25" fillId="0" borderId="51" xfId="1" applyFont="1" applyFill="1" applyBorder="1" applyAlignment="1" applyProtection="1"/>
    <xf numFmtId="0" fontId="25" fillId="0" borderId="51" xfId="0" applyFont="1" applyBorder="1" applyAlignment="1"/>
    <xf numFmtId="0" fontId="21" fillId="0" borderId="0" xfId="0" applyFont="1">
      <alignment vertical="center"/>
    </xf>
    <xf numFmtId="179" fontId="5" fillId="0" borderId="1" xfId="0" applyNumberFormat="1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177" fontId="5" fillId="0" borderId="47" xfId="0" applyNumberFormat="1" applyFont="1" applyBorder="1" applyAlignment="1" applyProtection="1">
      <alignment horizontal="left" vertical="center"/>
      <protection hidden="1"/>
    </xf>
    <xf numFmtId="0" fontId="5" fillId="0" borderId="47" xfId="0" applyFont="1" applyBorder="1" applyAlignment="1">
      <alignment horizontal="left" vertical="center"/>
    </xf>
    <xf numFmtId="0" fontId="5" fillId="0" borderId="47" xfId="0" applyFont="1" applyBorder="1">
      <alignment vertical="center"/>
    </xf>
    <xf numFmtId="0" fontId="13" fillId="0" borderId="47" xfId="0" applyFont="1" applyBorder="1" applyAlignment="1">
      <alignment horizontal="right" vertical="center"/>
    </xf>
    <xf numFmtId="0" fontId="15" fillId="0" borderId="0" xfId="0" applyFont="1" applyFill="1" applyProtection="1">
      <alignment vertical="center"/>
    </xf>
    <xf numFmtId="0" fontId="27" fillId="0" borderId="0" xfId="0" applyFont="1" applyProtection="1">
      <alignment vertical="center"/>
    </xf>
    <xf numFmtId="0" fontId="5" fillId="7" borderId="33" xfId="0" applyFont="1" applyFill="1" applyBorder="1" applyAlignment="1" applyProtection="1">
      <alignment horizontal="center" vertical="center"/>
      <protection locked="0"/>
    </xf>
    <xf numFmtId="0" fontId="5" fillId="7" borderId="34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shrinkToFi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9" fillId="3" borderId="8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rgb="FFFFFF80"/>
      </font>
    </dxf>
    <dxf>
      <font>
        <color theme="0"/>
      </font>
    </dxf>
    <dxf>
      <font>
        <color theme="0"/>
      </font>
    </dxf>
    <dxf>
      <font>
        <color rgb="FFFFFF80"/>
      </font>
    </dxf>
    <dxf>
      <font>
        <color rgb="FFFFFF80"/>
      </font>
    </dxf>
    <dxf>
      <font>
        <color theme="0"/>
      </font>
    </dxf>
    <dxf>
      <font>
        <color theme="0"/>
      </font>
    </dxf>
    <dxf>
      <font>
        <color rgb="FFFFFF8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19C3FF"/>
      <color rgb="FF00FFFF"/>
      <color rgb="FFFFFF80"/>
      <color rgb="FFFFDA64"/>
      <color rgb="FFFF0F0F"/>
      <color rgb="FF9CD45F"/>
      <color rgb="FFFF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276225</xdr:colOff>
          <xdr:row>0</xdr:row>
          <xdr:rowOff>47625</xdr:rowOff>
        </xdr:from>
        <xdr:to>
          <xdr:col>6</xdr:col>
          <xdr:colOff>238125</xdr:colOff>
          <xdr:row>1</xdr:row>
          <xdr:rowOff>285750</xdr:rowOff>
        </xdr:to>
        <xdr:sp macro="" textlink="">
          <xdr:nvSpPr>
            <xdr:cNvPr id="1027" name="ボタン 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ja-JP" altLang="en-US" sz="8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学科情報</a:t>
              </a:r>
            </a:p>
            <a:p>
              <a:pPr algn="ctr" rtl="0">
                <a:defRPr sz="1000"/>
              </a:pPr>
              <a:r>
                <a:rPr lang="ja-JP" altLang="en-US" sz="8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リセット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2228850</xdr:colOff>
          <xdr:row>34</xdr:row>
          <xdr:rowOff>38100</xdr:rowOff>
        </xdr:from>
        <xdr:to>
          <xdr:col>2</xdr:col>
          <xdr:colOff>0</xdr:colOff>
          <xdr:row>35</xdr:row>
          <xdr:rowOff>276225</xdr:rowOff>
        </xdr:to>
        <xdr:sp macro="" textlink="">
          <xdr:nvSpPr>
            <xdr:cNvPr id="1029" name="ボタン 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ja-JP" altLang="en-US" sz="8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お支払条件</a:t>
              </a:r>
            </a:p>
            <a:p>
              <a:pPr algn="ctr" rtl="0">
                <a:defRPr sz="1000"/>
              </a:pPr>
              <a:r>
                <a:rPr lang="ja-JP" altLang="en-US" sz="800" b="1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リセット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323850</xdr:colOff>
          <xdr:row>0</xdr:row>
          <xdr:rowOff>47625</xdr:rowOff>
        </xdr:from>
        <xdr:to>
          <xdr:col>7</xdr:col>
          <xdr:colOff>228600</xdr:colOff>
          <xdr:row>1</xdr:row>
          <xdr:rowOff>285750</xdr:rowOff>
        </xdr:to>
        <xdr:sp macro="" textlink="">
          <xdr:nvSpPr>
            <xdr:cNvPr id="1030" name="ボタン 0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ja-JP" altLang="en-US" sz="800" b="1" i="0" u="none" strike="noStrike" baseline="0">
                  <a:solidFill>
                    <a:srgbClr val="FF0000"/>
                  </a:solidFill>
                  <a:latin typeface="メイリオ"/>
                  <a:ea typeface="メイリオ"/>
                </a:rPr>
                <a:t>最初から</a:t>
              </a:r>
            </a:p>
            <a:p>
              <a:pPr algn="ctr" rtl="0">
                <a:defRPr sz="1000"/>
              </a:pPr>
              <a:r>
                <a:rPr lang="ja-JP" altLang="en-US" sz="800" b="1" i="0" u="none" strike="noStrike" baseline="0">
                  <a:solidFill>
                    <a:srgbClr val="FF0000"/>
                  </a:solidFill>
                  <a:latin typeface="メイリオ"/>
                  <a:ea typeface="メイリオ"/>
                </a:rPr>
                <a:t>やり直す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267"/>
  <sheetViews>
    <sheetView tabSelected="1" view="pageBreakPreview" zoomScale="85" zoomScaleNormal="85" zoomScaleSheetLayoutView="85" workbookViewId="0">
      <selection activeCell="G9" sqref="G9"/>
    </sheetView>
  </sheetViews>
  <sheetFormatPr defaultColWidth="9" defaultRowHeight="18.75" x14ac:dyDescent="0.15"/>
  <cols>
    <col min="1" max="1" width="7.625" style="7" customWidth="1"/>
    <col min="2" max="2" width="40.625" style="7" customWidth="1"/>
    <col min="3" max="3" width="12.625" style="7" customWidth="1"/>
    <col min="4" max="4" width="3.625" style="7" customWidth="1"/>
    <col min="5" max="5" width="5.625" style="7" customWidth="1"/>
    <col min="6" max="6" width="2.625" style="7" customWidth="1"/>
    <col min="7" max="7" width="13.125" style="7" customWidth="1"/>
    <col min="8" max="8" width="3.875" style="7" bestFit="1" customWidth="1"/>
    <col min="9" max="9" width="10.875" style="7" hidden="1" customWidth="1"/>
    <col min="10" max="10" width="32.625" style="49" hidden="1" customWidth="1"/>
    <col min="11" max="11" width="7.25" style="49" hidden="1" customWidth="1"/>
    <col min="12" max="12" width="7.25" style="7" hidden="1" customWidth="1"/>
    <col min="13" max="13" width="44.75" style="174" hidden="1" customWidth="1"/>
    <col min="14" max="14" width="4.25" style="7" hidden="1" customWidth="1"/>
    <col min="15" max="15" width="6.75" style="7" hidden="1" customWidth="1"/>
    <col min="16" max="16" width="9.75" style="7" hidden="1" customWidth="1"/>
    <col min="17" max="17" width="9.25" style="7" hidden="1" customWidth="1"/>
    <col min="18" max="18" width="7" style="7" hidden="1" customWidth="1"/>
    <col min="19" max="19" width="9.25" style="7" hidden="1" customWidth="1"/>
    <col min="20" max="20" width="7.875" style="7" hidden="1" customWidth="1"/>
    <col min="21" max="22" width="9.25" style="7" hidden="1" customWidth="1"/>
    <col min="23" max="23" width="7.875" style="7" hidden="1" customWidth="1"/>
    <col min="24" max="25" width="9.25" style="7" hidden="1" customWidth="1"/>
    <col min="26" max="26" width="7.875" style="7" hidden="1" customWidth="1"/>
    <col min="27" max="28" width="9.25" style="7" hidden="1" customWidth="1"/>
    <col min="29" max="29" width="8.375" style="7" hidden="1" customWidth="1"/>
    <col min="30" max="30" width="9.25" style="7" hidden="1" customWidth="1"/>
    <col min="31" max="31" width="10.625" style="203" hidden="1" customWidth="1"/>
    <col min="32" max="34" width="9" style="49" hidden="1" customWidth="1"/>
    <col min="35" max="16384" width="9" style="7"/>
  </cols>
  <sheetData>
    <row r="1" spans="1:31" ht="26.45" customHeight="1" thickBot="1" x14ac:dyDescent="0.2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1" ht="26.45" customHeight="1" thickBot="1" x14ac:dyDescent="0.2">
      <c r="A2" s="24" t="s">
        <v>0</v>
      </c>
      <c r="B2" s="25"/>
      <c r="C2" s="26" t="s">
        <v>50</v>
      </c>
      <c r="D2" s="24"/>
      <c r="E2" s="24"/>
      <c r="F2" s="24"/>
      <c r="G2" s="24"/>
      <c r="H2" s="24"/>
      <c r="I2" s="24"/>
      <c r="J2" s="24"/>
      <c r="K2" s="24"/>
      <c r="L2" s="24"/>
      <c r="M2" s="175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1" ht="26.45" customHeight="1" thickBot="1" x14ac:dyDescent="0.2">
      <c r="A3" s="24" t="s">
        <v>1</v>
      </c>
      <c r="B3" s="115"/>
      <c r="C3" s="59" t="str">
        <f>IFERROR(VLOOKUP($B$3,$M$6:$AD$267,2,FALSE),"")</f>
        <v/>
      </c>
      <c r="D3" s="24"/>
      <c r="E3" s="24"/>
      <c r="F3" s="24"/>
      <c r="G3" s="24"/>
      <c r="H3" s="24"/>
      <c r="I3" s="24"/>
      <c r="J3" s="24"/>
      <c r="K3" s="24"/>
      <c r="L3" s="24"/>
      <c r="M3" s="175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1" ht="26.45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75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1" ht="26.45" customHeight="1" thickBot="1" x14ac:dyDescent="0.2">
      <c r="A5" s="27" t="s">
        <v>17</v>
      </c>
      <c r="B5" s="28" t="s">
        <v>12</v>
      </c>
      <c r="C5" s="71" t="s">
        <v>13</v>
      </c>
      <c r="D5" s="29"/>
      <c r="E5" s="24"/>
      <c r="F5" s="24"/>
      <c r="G5" s="24"/>
      <c r="H5" s="24"/>
      <c r="I5" s="71" t="s">
        <v>13</v>
      </c>
      <c r="J5" s="74"/>
      <c r="K5" s="74"/>
      <c r="L5" s="24"/>
      <c r="M5" s="173" t="s">
        <v>51</v>
      </c>
      <c r="N5" s="50" t="s">
        <v>52</v>
      </c>
      <c r="O5" s="50" t="s">
        <v>53</v>
      </c>
      <c r="P5" s="50" t="s">
        <v>54</v>
      </c>
      <c r="Q5" s="50" t="s">
        <v>55</v>
      </c>
      <c r="R5" s="50" t="s">
        <v>56</v>
      </c>
      <c r="S5" s="50" t="s">
        <v>162</v>
      </c>
      <c r="T5" s="50" t="s">
        <v>57</v>
      </c>
      <c r="U5" s="50" t="s">
        <v>58</v>
      </c>
      <c r="V5" s="50" t="s">
        <v>163</v>
      </c>
      <c r="W5" s="50" t="s">
        <v>60</v>
      </c>
      <c r="X5" s="50" t="s">
        <v>61</v>
      </c>
      <c r="Y5" s="50" t="s">
        <v>164</v>
      </c>
      <c r="Z5" s="50" t="s">
        <v>62</v>
      </c>
      <c r="AA5" s="50" t="s">
        <v>63</v>
      </c>
      <c r="AB5" s="50" t="s">
        <v>165</v>
      </c>
      <c r="AC5" s="50" t="s">
        <v>59</v>
      </c>
      <c r="AD5" s="24"/>
    </row>
    <row r="6" spans="1:31" ht="26.45" customHeight="1" thickBot="1" x14ac:dyDescent="0.2">
      <c r="A6" s="30" t="s">
        <v>2</v>
      </c>
      <c r="B6" s="31" t="s">
        <v>3</v>
      </c>
      <c r="C6" s="55">
        <f>IFERROR(VLOOKUP($B$3,$M$6:$AD$267,3,FALSE),0)</f>
        <v>0</v>
      </c>
      <c r="D6" s="33" t="s">
        <v>16</v>
      </c>
      <c r="E6" s="24"/>
      <c r="F6" s="24"/>
      <c r="G6" s="24"/>
      <c r="H6" s="24"/>
      <c r="I6" s="55">
        <f>IFERROR(VLOOKUP($B$3,$M$6:$AD$267,3,FALSE),0)</f>
        <v>0</v>
      </c>
      <c r="J6" s="116" t="s">
        <v>132</v>
      </c>
      <c r="K6" s="75"/>
      <c r="L6" s="24"/>
      <c r="M6" s="173" t="s">
        <v>169</v>
      </c>
      <c r="N6" s="50">
        <v>2</v>
      </c>
      <c r="O6" s="50">
        <v>70000</v>
      </c>
      <c r="P6" s="50">
        <v>520000</v>
      </c>
      <c r="Q6" s="50">
        <v>290000</v>
      </c>
      <c r="R6" s="50">
        <v>370000</v>
      </c>
      <c r="S6" s="50">
        <v>0</v>
      </c>
      <c r="T6" s="50">
        <v>890000</v>
      </c>
      <c r="U6" s="50">
        <v>290000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211000</v>
      </c>
      <c r="AD6" s="50" t="s">
        <v>102</v>
      </c>
      <c r="AE6" s="203" t="s">
        <v>404</v>
      </c>
    </row>
    <row r="7" spans="1:31" ht="26.45" customHeight="1" thickBot="1" x14ac:dyDescent="0.2">
      <c r="A7" s="34"/>
      <c r="B7" s="58" t="s">
        <v>4</v>
      </c>
      <c r="C7" s="55">
        <f>IFERROR(VLOOKUP($B$3,$M$6:$AD$267,4,FALSE),0)</f>
        <v>0</v>
      </c>
      <c r="D7" s="36" t="s">
        <v>16</v>
      </c>
      <c r="E7" s="159"/>
      <c r="F7" s="24"/>
      <c r="G7" s="24"/>
      <c r="H7" s="24"/>
      <c r="I7" s="55">
        <f>IFERROR(VLOOKUP($B$3,$M$6:$AD$267,4,FALSE),0)</f>
        <v>0</v>
      </c>
      <c r="J7" s="173" t="s">
        <v>131</v>
      </c>
      <c r="K7" s="75"/>
      <c r="L7" s="24"/>
      <c r="M7" s="173" t="s">
        <v>170</v>
      </c>
      <c r="N7" s="50">
        <v>2</v>
      </c>
      <c r="O7" s="50">
        <v>70000</v>
      </c>
      <c r="P7" s="50">
        <v>520000</v>
      </c>
      <c r="Q7" s="50">
        <v>280000</v>
      </c>
      <c r="R7" s="50">
        <v>370000</v>
      </c>
      <c r="S7" s="50">
        <v>0</v>
      </c>
      <c r="T7" s="50">
        <v>890000</v>
      </c>
      <c r="U7" s="50">
        <v>280000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211000</v>
      </c>
      <c r="AD7" s="50" t="s">
        <v>102</v>
      </c>
      <c r="AE7" s="203" t="s">
        <v>404</v>
      </c>
    </row>
    <row r="8" spans="1:31" ht="26.45" customHeight="1" thickBot="1" x14ac:dyDescent="0.2">
      <c r="A8" s="34"/>
      <c r="B8" s="35" t="s">
        <v>10</v>
      </c>
      <c r="C8" s="55">
        <f>IFERROR(VLOOKUP($B$3,$M$6:$AD$267,5,FALSE),0)</f>
        <v>0</v>
      </c>
      <c r="D8" s="36" t="s">
        <v>16</v>
      </c>
      <c r="E8" s="50" t="s">
        <v>92</v>
      </c>
      <c r="F8" s="24"/>
      <c r="G8" s="24"/>
      <c r="H8" s="24"/>
      <c r="I8" s="55">
        <f>IFERROR(VLOOKUP($B$3,$M$6:$AD$267,5,FALSE),0)</f>
        <v>0</v>
      </c>
      <c r="J8" s="116" t="s">
        <v>133</v>
      </c>
      <c r="K8" s="75"/>
      <c r="L8" s="24"/>
      <c r="M8" s="173" t="s">
        <v>171</v>
      </c>
      <c r="N8" s="50">
        <v>2</v>
      </c>
      <c r="O8" s="50">
        <v>70000</v>
      </c>
      <c r="P8" s="50">
        <v>520000</v>
      </c>
      <c r="Q8" s="50">
        <v>260000</v>
      </c>
      <c r="R8" s="50">
        <v>370000</v>
      </c>
      <c r="S8" s="50">
        <v>0</v>
      </c>
      <c r="T8" s="50">
        <v>890000</v>
      </c>
      <c r="U8" s="50">
        <v>260000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211000</v>
      </c>
      <c r="AD8" s="50" t="s">
        <v>102</v>
      </c>
      <c r="AE8" s="203" t="s">
        <v>404</v>
      </c>
    </row>
    <row r="9" spans="1:31" ht="26.45" customHeight="1" thickBot="1" x14ac:dyDescent="0.2">
      <c r="A9" s="34"/>
      <c r="B9" s="177" t="s">
        <v>72</v>
      </c>
      <c r="C9" s="55">
        <f>IFERROR(VLOOKUP($B$3,$M$6:$AD$267,6,FALSE),0)</f>
        <v>0</v>
      </c>
      <c r="D9" s="38" t="s">
        <v>16</v>
      </c>
      <c r="E9" s="24"/>
      <c r="F9" s="24"/>
      <c r="G9" s="24"/>
      <c r="H9" s="24"/>
      <c r="I9" s="55">
        <f>IFERROR(VLOOKUP($B$3,$M$6:$AD$267,6,FALSE),0)</f>
        <v>0</v>
      </c>
      <c r="J9" s="50" t="s">
        <v>134</v>
      </c>
      <c r="K9" s="75"/>
      <c r="L9" s="24"/>
      <c r="M9" s="173" t="s">
        <v>80</v>
      </c>
      <c r="N9" s="50">
        <v>2</v>
      </c>
      <c r="O9" s="50">
        <v>70000</v>
      </c>
      <c r="P9" s="50">
        <v>530000</v>
      </c>
      <c r="Q9" s="50">
        <v>270000</v>
      </c>
      <c r="R9" s="50">
        <v>380000</v>
      </c>
      <c r="S9" s="50">
        <v>0</v>
      </c>
      <c r="T9" s="50">
        <v>910000</v>
      </c>
      <c r="U9" s="50">
        <v>270000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211000</v>
      </c>
      <c r="AD9" s="50" t="s">
        <v>102</v>
      </c>
      <c r="AE9" s="203" t="s">
        <v>404</v>
      </c>
    </row>
    <row r="10" spans="1:31" ht="26.45" customHeight="1" thickBot="1" x14ac:dyDescent="0.2">
      <c r="A10" s="37"/>
      <c r="B10" s="178" t="s">
        <v>166</v>
      </c>
      <c r="C10" s="55">
        <f>IFERROR(VLOOKUP($B$3,$M$6:$AD$267,7,FALSE),0)</f>
        <v>0</v>
      </c>
      <c r="D10" s="36" t="s">
        <v>16</v>
      </c>
      <c r="E10" s="159"/>
      <c r="F10" s="24"/>
      <c r="G10" s="24"/>
      <c r="H10" s="24"/>
      <c r="I10" s="55">
        <f>IFERROR(VLOOKUP($B$3,$M$6:$AD$267,7,FALSE),0)</f>
        <v>0</v>
      </c>
      <c r="J10" s="116" t="s">
        <v>135</v>
      </c>
      <c r="K10" s="73"/>
      <c r="L10" s="24"/>
      <c r="M10" s="173" t="s">
        <v>103</v>
      </c>
      <c r="N10" s="50">
        <v>2</v>
      </c>
      <c r="O10" s="50">
        <v>70000</v>
      </c>
      <c r="P10" s="50">
        <v>530000</v>
      </c>
      <c r="Q10" s="50">
        <v>260000</v>
      </c>
      <c r="R10" s="50">
        <v>380000</v>
      </c>
      <c r="S10" s="50">
        <v>0</v>
      </c>
      <c r="T10" s="50">
        <v>910000</v>
      </c>
      <c r="U10" s="50">
        <v>260000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211000</v>
      </c>
      <c r="AD10" s="50" t="s">
        <v>102</v>
      </c>
      <c r="AE10" s="203" t="s">
        <v>404</v>
      </c>
    </row>
    <row r="11" spans="1:31" ht="26.45" customHeight="1" thickTop="1" x14ac:dyDescent="0.15">
      <c r="A11" s="83"/>
      <c r="B11" s="84" t="s">
        <v>11</v>
      </c>
      <c r="C11" s="72">
        <f>SUM(C6:C10)</f>
        <v>0</v>
      </c>
      <c r="D11" s="33" t="s">
        <v>16</v>
      </c>
      <c r="E11" s="24"/>
      <c r="F11" s="24"/>
      <c r="G11" s="24"/>
      <c r="H11" s="24"/>
      <c r="I11" s="72">
        <f>SUM(I6:I10)</f>
        <v>0</v>
      </c>
      <c r="J11" s="117" t="s">
        <v>136</v>
      </c>
      <c r="K11" s="74"/>
      <c r="L11" s="50"/>
      <c r="M11" s="173" t="s">
        <v>172</v>
      </c>
      <c r="N11" s="50">
        <v>2</v>
      </c>
      <c r="O11" s="50">
        <v>70000</v>
      </c>
      <c r="P11" s="50">
        <v>530000</v>
      </c>
      <c r="Q11" s="50">
        <v>270000</v>
      </c>
      <c r="R11" s="50">
        <v>380000</v>
      </c>
      <c r="S11" s="50">
        <v>0</v>
      </c>
      <c r="T11" s="50">
        <v>910000</v>
      </c>
      <c r="U11" s="50">
        <v>270000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211000</v>
      </c>
      <c r="AD11" s="50" t="s">
        <v>102</v>
      </c>
      <c r="AE11" s="203" t="s">
        <v>404</v>
      </c>
    </row>
    <row r="12" spans="1:31" ht="26.45" customHeight="1" thickBot="1" x14ac:dyDescent="0.2">
      <c r="A12" s="27" t="s">
        <v>17</v>
      </c>
      <c r="B12" s="28" t="s">
        <v>12</v>
      </c>
      <c r="C12" s="71" t="s">
        <v>13</v>
      </c>
      <c r="D12" s="29"/>
      <c r="E12" s="24"/>
      <c r="F12" s="24"/>
      <c r="G12" s="24"/>
      <c r="H12" s="24"/>
      <c r="I12" s="71" t="s">
        <v>13</v>
      </c>
      <c r="J12" s="118" t="s">
        <v>137</v>
      </c>
      <c r="K12" s="76"/>
      <c r="L12" s="50"/>
      <c r="M12" s="173" t="s">
        <v>173</v>
      </c>
      <c r="N12" s="50">
        <v>2</v>
      </c>
      <c r="O12" s="50">
        <v>70000</v>
      </c>
      <c r="P12" s="50">
        <v>530000</v>
      </c>
      <c r="Q12" s="50">
        <v>250000</v>
      </c>
      <c r="R12" s="50">
        <v>380000</v>
      </c>
      <c r="S12" s="50">
        <v>0</v>
      </c>
      <c r="T12" s="50">
        <v>910000</v>
      </c>
      <c r="U12" s="50">
        <v>250000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211000</v>
      </c>
      <c r="AD12" s="50" t="s">
        <v>102</v>
      </c>
      <c r="AE12" s="203" t="s">
        <v>404</v>
      </c>
    </row>
    <row r="13" spans="1:31" ht="26.45" customHeight="1" thickBot="1" x14ac:dyDescent="0.2">
      <c r="A13" s="30" t="s">
        <v>7</v>
      </c>
      <c r="B13" s="35" t="s">
        <v>6</v>
      </c>
      <c r="C13" s="56">
        <f>IFERROR(VLOOKUP($B$3,$M$6:$AD$267,8,FALSE),0)</f>
        <v>0</v>
      </c>
      <c r="D13" s="36" t="s">
        <v>16</v>
      </c>
      <c r="E13" s="24"/>
      <c r="F13" s="24"/>
      <c r="G13" s="24"/>
      <c r="H13" s="24"/>
      <c r="I13" s="56">
        <f>IFERROR(VLOOKUP($B$3,$M$6:$AD$267,8,FALSE),0)</f>
        <v>0</v>
      </c>
      <c r="J13" s="118" t="s">
        <v>138</v>
      </c>
      <c r="K13" s="76"/>
      <c r="L13" s="50"/>
      <c r="M13" s="173" t="s">
        <v>174</v>
      </c>
      <c r="N13" s="50">
        <v>2</v>
      </c>
      <c r="O13" s="50">
        <v>70000</v>
      </c>
      <c r="P13" s="50">
        <v>530000</v>
      </c>
      <c r="Q13" s="50">
        <v>240000</v>
      </c>
      <c r="R13" s="50">
        <v>380000</v>
      </c>
      <c r="S13" s="50">
        <v>0</v>
      </c>
      <c r="T13" s="50">
        <v>910000</v>
      </c>
      <c r="U13" s="50">
        <v>240000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211000</v>
      </c>
      <c r="AD13" s="50" t="s">
        <v>102</v>
      </c>
      <c r="AE13" s="203" t="s">
        <v>404</v>
      </c>
    </row>
    <row r="14" spans="1:31" ht="26.45" customHeight="1" thickBot="1" x14ac:dyDescent="0.2">
      <c r="A14" s="34"/>
      <c r="B14" s="179" t="s">
        <v>10</v>
      </c>
      <c r="C14" s="56">
        <f>IFERROR(VLOOKUP($B$3,$M$6:$AD$267,9,FALSE),0)</f>
        <v>0</v>
      </c>
      <c r="D14" s="87" t="s">
        <v>16</v>
      </c>
      <c r="E14" s="50" t="s">
        <v>92</v>
      </c>
      <c r="F14" s="24"/>
      <c r="G14" s="24"/>
      <c r="H14" s="24"/>
      <c r="I14" s="56">
        <f>IFERROR(VLOOKUP($B$3,$M$6:$AD$267,9,FALSE),0)</f>
        <v>0</v>
      </c>
      <c r="J14" s="119" t="s">
        <v>139</v>
      </c>
      <c r="K14" s="73"/>
      <c r="L14" s="50"/>
      <c r="M14" s="173" t="s">
        <v>175</v>
      </c>
      <c r="N14" s="50">
        <v>2</v>
      </c>
      <c r="O14" s="50">
        <v>70000</v>
      </c>
      <c r="P14" s="50">
        <v>520000</v>
      </c>
      <c r="Q14" s="50">
        <v>250000</v>
      </c>
      <c r="R14" s="50">
        <v>370000</v>
      </c>
      <c r="S14" s="50">
        <v>0</v>
      </c>
      <c r="T14" s="50">
        <v>890000</v>
      </c>
      <c r="U14" s="50">
        <v>250000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211000</v>
      </c>
      <c r="AD14" s="50" t="s">
        <v>102</v>
      </c>
      <c r="AE14" s="203" t="s">
        <v>404</v>
      </c>
    </row>
    <row r="15" spans="1:31" ht="26.45" customHeight="1" thickBot="1" x14ac:dyDescent="0.2">
      <c r="A15" s="37"/>
      <c r="B15" s="178" t="s">
        <v>166</v>
      </c>
      <c r="C15" s="55">
        <f>IFERROR(VLOOKUP($B$3,$M$6:$AD$267,10,FALSE),0)</f>
        <v>0</v>
      </c>
      <c r="D15" s="36" t="s">
        <v>16</v>
      </c>
      <c r="E15" s="159"/>
      <c r="F15" s="24"/>
      <c r="G15" s="24"/>
      <c r="H15" s="24"/>
      <c r="I15" s="55">
        <f>IFERROR(VLOOKUP($B$3,$M$6:$AD$267,10,FALSE),0)</f>
        <v>0</v>
      </c>
      <c r="J15" s="117" t="s">
        <v>140</v>
      </c>
      <c r="K15" s="74"/>
      <c r="L15" s="50"/>
      <c r="M15" s="173" t="s">
        <v>176</v>
      </c>
      <c r="N15" s="50">
        <v>2</v>
      </c>
      <c r="O15" s="50">
        <v>70000</v>
      </c>
      <c r="P15" s="50">
        <v>430000</v>
      </c>
      <c r="Q15" s="50">
        <v>250000</v>
      </c>
      <c r="R15" s="50">
        <v>280000</v>
      </c>
      <c r="S15" s="50">
        <v>0</v>
      </c>
      <c r="T15" s="50">
        <v>710000</v>
      </c>
      <c r="U15" s="50">
        <v>250000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211000</v>
      </c>
      <c r="AD15" s="50" t="s">
        <v>102</v>
      </c>
      <c r="AE15" s="203" t="s">
        <v>404</v>
      </c>
    </row>
    <row r="16" spans="1:31" ht="26.45" customHeight="1" thickTop="1" x14ac:dyDescent="0.15">
      <c r="A16" s="85"/>
      <c r="B16" s="86" t="s">
        <v>14</v>
      </c>
      <c r="C16" s="72">
        <f>SUM(C13:C15)</f>
        <v>0</v>
      </c>
      <c r="D16" s="33" t="s">
        <v>16</v>
      </c>
      <c r="E16" s="24"/>
      <c r="F16" s="24"/>
      <c r="G16" s="24"/>
      <c r="H16" s="24"/>
      <c r="I16" s="72">
        <f>SUM(I13:I15)</f>
        <v>0</v>
      </c>
      <c r="J16" s="120" t="s">
        <v>141</v>
      </c>
      <c r="K16" s="77"/>
      <c r="L16" s="50"/>
      <c r="M16" s="173" t="s">
        <v>389</v>
      </c>
      <c r="N16" s="50">
        <v>1</v>
      </c>
      <c r="O16" s="50">
        <v>70000</v>
      </c>
      <c r="P16" s="50">
        <v>520000</v>
      </c>
      <c r="Q16" s="50">
        <v>320000</v>
      </c>
      <c r="R16" s="50">
        <v>370000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211000</v>
      </c>
      <c r="AD16" s="50" t="s">
        <v>102</v>
      </c>
      <c r="AE16" s="203" t="s">
        <v>404</v>
      </c>
    </row>
    <row r="17" spans="1:31" ht="26.45" customHeight="1" thickBot="1" x14ac:dyDescent="0.2">
      <c r="A17" s="27" t="s">
        <v>17</v>
      </c>
      <c r="B17" s="28" t="s">
        <v>12</v>
      </c>
      <c r="C17" s="71" t="s">
        <v>13</v>
      </c>
      <c r="D17" s="29"/>
      <c r="E17" s="24"/>
      <c r="F17" s="24"/>
      <c r="G17" s="24"/>
      <c r="H17" s="24"/>
      <c r="I17" s="71" t="s">
        <v>13</v>
      </c>
      <c r="J17" s="120" t="s">
        <v>142</v>
      </c>
      <c r="K17" s="77"/>
      <c r="L17" s="50"/>
      <c r="M17" s="173" t="s">
        <v>177</v>
      </c>
      <c r="N17" s="50">
        <v>2</v>
      </c>
      <c r="O17" s="50">
        <v>70000</v>
      </c>
      <c r="P17" s="50">
        <v>530000</v>
      </c>
      <c r="Q17" s="50">
        <v>312000</v>
      </c>
      <c r="R17" s="50">
        <v>380000</v>
      </c>
      <c r="S17" s="50">
        <v>0</v>
      </c>
      <c r="T17" s="50">
        <v>910000</v>
      </c>
      <c r="U17" s="50">
        <v>346000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211000</v>
      </c>
      <c r="AD17" s="50" t="s">
        <v>102</v>
      </c>
      <c r="AE17" s="203" t="s">
        <v>405</v>
      </c>
    </row>
    <row r="18" spans="1:31" ht="26.45" customHeight="1" thickBot="1" x14ac:dyDescent="0.2">
      <c r="A18" s="30" t="s">
        <v>8</v>
      </c>
      <c r="B18" s="35" t="s">
        <v>6</v>
      </c>
      <c r="C18" s="57">
        <f>IFERROR(VLOOKUP($B$3,$M$6:$AD$267,11,FALSE),0)</f>
        <v>0</v>
      </c>
      <c r="D18" s="36" t="s">
        <v>16</v>
      </c>
      <c r="E18" s="24"/>
      <c r="F18" s="24"/>
      <c r="G18" s="24"/>
      <c r="H18" s="24"/>
      <c r="I18" s="57">
        <f>IFERROR(VLOOKUP($B$3,$M$6:$AD$267,11,FALSE),0)</f>
        <v>0</v>
      </c>
      <c r="J18" s="119" t="s">
        <v>143</v>
      </c>
      <c r="K18" s="73"/>
      <c r="L18" s="50"/>
      <c r="M18" s="173" t="s">
        <v>178</v>
      </c>
      <c r="N18" s="50">
        <v>2</v>
      </c>
      <c r="O18" s="50">
        <v>70000</v>
      </c>
      <c r="P18" s="50">
        <v>530000</v>
      </c>
      <c r="Q18" s="50">
        <v>312000</v>
      </c>
      <c r="R18" s="50">
        <v>380000</v>
      </c>
      <c r="S18" s="50">
        <v>0</v>
      </c>
      <c r="T18" s="50">
        <v>910000</v>
      </c>
      <c r="U18" s="50">
        <v>346000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211000</v>
      </c>
      <c r="AD18" s="50" t="s">
        <v>102</v>
      </c>
      <c r="AE18" s="203" t="s">
        <v>405</v>
      </c>
    </row>
    <row r="19" spans="1:31" ht="26.45" customHeight="1" thickBot="1" x14ac:dyDescent="0.2">
      <c r="A19" s="34"/>
      <c r="B19" s="177" t="s">
        <v>10</v>
      </c>
      <c r="C19" s="57">
        <f>IFERROR(VLOOKUP($B$3,$M$6:$AD$267,12,FALSE),0)</f>
        <v>0</v>
      </c>
      <c r="D19" s="38" t="s">
        <v>16</v>
      </c>
      <c r="E19" s="50" t="s">
        <v>92</v>
      </c>
      <c r="F19" s="24"/>
      <c r="G19" s="24"/>
      <c r="H19" s="24"/>
      <c r="I19" s="57">
        <f>IFERROR(VLOOKUP($B$3,$M$6:$AD$267,12,FALSE),0)</f>
        <v>0</v>
      </c>
      <c r="J19" s="117" t="s">
        <v>144</v>
      </c>
      <c r="K19" s="74"/>
      <c r="L19" s="50"/>
      <c r="M19" s="173" t="s">
        <v>179</v>
      </c>
      <c r="N19" s="50">
        <v>4</v>
      </c>
      <c r="O19" s="50">
        <v>70000</v>
      </c>
      <c r="P19" s="50">
        <v>530000</v>
      </c>
      <c r="Q19" s="50">
        <v>312000</v>
      </c>
      <c r="R19" s="50">
        <v>380000</v>
      </c>
      <c r="S19" s="50">
        <v>0</v>
      </c>
      <c r="T19" s="50">
        <v>910000</v>
      </c>
      <c r="U19" s="50">
        <v>346000</v>
      </c>
      <c r="V19" s="50">
        <v>0</v>
      </c>
      <c r="W19" s="50">
        <v>580000</v>
      </c>
      <c r="X19" s="50">
        <v>346000</v>
      </c>
      <c r="Y19" s="50">
        <v>0</v>
      </c>
      <c r="Z19" s="50">
        <v>580000</v>
      </c>
      <c r="AA19" s="50">
        <v>346000</v>
      </c>
      <c r="AB19" s="50">
        <v>0</v>
      </c>
      <c r="AC19" s="50">
        <v>211000</v>
      </c>
      <c r="AD19" s="50" t="s">
        <v>102</v>
      </c>
      <c r="AE19" s="203" t="s">
        <v>405</v>
      </c>
    </row>
    <row r="20" spans="1:31" ht="26.45" customHeight="1" thickBot="1" x14ac:dyDescent="0.2">
      <c r="A20" s="37"/>
      <c r="B20" s="178" t="s">
        <v>166</v>
      </c>
      <c r="C20" s="55">
        <f>IFERROR(VLOOKUP($B$3,$M$6:$AD$267,13,FALSE),0)</f>
        <v>0</v>
      </c>
      <c r="D20" s="36" t="s">
        <v>16</v>
      </c>
      <c r="E20" s="159"/>
      <c r="F20" s="24"/>
      <c r="G20" s="24"/>
      <c r="H20" s="24"/>
      <c r="I20" s="55">
        <f>IFERROR(VLOOKUP($B$3,$M$6:$AD$267,13,FALSE),0)</f>
        <v>0</v>
      </c>
      <c r="J20" s="120" t="s">
        <v>145</v>
      </c>
      <c r="K20" s="77"/>
      <c r="L20" s="50"/>
      <c r="M20" s="173" t="s">
        <v>180</v>
      </c>
      <c r="N20" s="50">
        <v>3</v>
      </c>
      <c r="O20" s="50">
        <v>70000</v>
      </c>
      <c r="P20" s="50">
        <v>530000</v>
      </c>
      <c r="Q20" s="50">
        <v>312000</v>
      </c>
      <c r="R20" s="50">
        <v>380000</v>
      </c>
      <c r="S20" s="50">
        <v>0</v>
      </c>
      <c r="T20" s="50">
        <v>910000</v>
      </c>
      <c r="U20" s="50">
        <v>346000</v>
      </c>
      <c r="V20" s="50">
        <v>0</v>
      </c>
      <c r="W20" s="50">
        <v>580000</v>
      </c>
      <c r="X20" s="50">
        <v>346000</v>
      </c>
      <c r="Y20" s="50">
        <v>0</v>
      </c>
      <c r="Z20" s="50">
        <v>0</v>
      </c>
      <c r="AA20" s="50">
        <v>0</v>
      </c>
      <c r="AB20" s="50">
        <v>0</v>
      </c>
      <c r="AC20" s="50">
        <v>211000</v>
      </c>
      <c r="AD20" s="50" t="s">
        <v>102</v>
      </c>
      <c r="AE20" s="203" t="s">
        <v>405</v>
      </c>
    </row>
    <row r="21" spans="1:31" ht="26.45" customHeight="1" thickTop="1" x14ac:dyDescent="0.15">
      <c r="A21" s="83"/>
      <c r="B21" s="84" t="s">
        <v>15</v>
      </c>
      <c r="C21" s="72">
        <f>SUM(C18:C20)</f>
        <v>0</v>
      </c>
      <c r="D21" s="33" t="s">
        <v>16</v>
      </c>
      <c r="E21" s="24"/>
      <c r="F21" s="24"/>
      <c r="G21" s="24"/>
      <c r="H21" s="24"/>
      <c r="I21" s="72">
        <f>SUM(I18:I20)</f>
        <v>0</v>
      </c>
      <c r="J21" s="120" t="s">
        <v>146</v>
      </c>
      <c r="K21" s="77"/>
      <c r="L21" s="50"/>
      <c r="M21" s="173" t="s">
        <v>181</v>
      </c>
      <c r="N21" s="50">
        <v>2</v>
      </c>
      <c r="O21" s="50">
        <v>70000</v>
      </c>
      <c r="P21" s="50">
        <v>530000</v>
      </c>
      <c r="Q21" s="50">
        <v>312000</v>
      </c>
      <c r="R21" s="50">
        <v>380000</v>
      </c>
      <c r="S21" s="50">
        <v>0</v>
      </c>
      <c r="T21" s="50">
        <v>910000</v>
      </c>
      <c r="U21" s="50">
        <v>346000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211000</v>
      </c>
      <c r="AD21" s="50" t="s">
        <v>102</v>
      </c>
      <c r="AE21" s="203" t="s">
        <v>405</v>
      </c>
    </row>
    <row r="22" spans="1:31" ht="26.45" customHeight="1" thickBot="1" x14ac:dyDescent="0.2">
      <c r="A22" s="27" t="s">
        <v>17</v>
      </c>
      <c r="B22" s="28" t="s">
        <v>12</v>
      </c>
      <c r="C22" s="71" t="s">
        <v>13</v>
      </c>
      <c r="D22" s="29"/>
      <c r="E22" s="24"/>
      <c r="F22" s="24"/>
      <c r="G22" s="24"/>
      <c r="H22" s="24"/>
      <c r="I22" s="71" t="s">
        <v>13</v>
      </c>
      <c r="J22" s="119" t="s">
        <v>147</v>
      </c>
      <c r="K22" s="73"/>
      <c r="L22" s="50"/>
      <c r="M22" s="173" t="s">
        <v>182</v>
      </c>
      <c r="N22" s="50">
        <v>2</v>
      </c>
      <c r="O22" s="50">
        <v>70000</v>
      </c>
      <c r="P22" s="50">
        <v>530000</v>
      </c>
      <c r="Q22" s="50">
        <v>312000</v>
      </c>
      <c r="R22" s="50">
        <v>380000</v>
      </c>
      <c r="S22" s="50">
        <v>0</v>
      </c>
      <c r="T22" s="50">
        <v>910000</v>
      </c>
      <c r="U22" s="50">
        <v>346000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211000</v>
      </c>
      <c r="AD22" s="50" t="s">
        <v>102</v>
      </c>
      <c r="AE22" s="203" t="s">
        <v>405</v>
      </c>
    </row>
    <row r="23" spans="1:31" ht="26.45" customHeight="1" thickBot="1" x14ac:dyDescent="0.2">
      <c r="A23" s="30" t="s">
        <v>9</v>
      </c>
      <c r="B23" s="35" t="s">
        <v>6</v>
      </c>
      <c r="C23" s="57">
        <f>IFERROR(VLOOKUP($B$3,$M$6:$AD$267,14,FALSE),0)</f>
        <v>0</v>
      </c>
      <c r="D23" s="36" t="s">
        <v>16</v>
      </c>
      <c r="E23" s="24"/>
      <c r="F23" s="24"/>
      <c r="G23" s="24"/>
      <c r="H23" s="24"/>
      <c r="I23" s="57">
        <f>IFERROR(VLOOKUP($B$3,$M$6:$AD$267,14,FALSE),0)</f>
        <v>0</v>
      </c>
      <c r="J23" s="120" t="s">
        <v>148</v>
      </c>
      <c r="K23" s="77"/>
      <c r="L23" s="50"/>
      <c r="M23" s="173" t="s">
        <v>183</v>
      </c>
      <c r="N23" s="50">
        <v>2</v>
      </c>
      <c r="O23" s="50">
        <v>70000</v>
      </c>
      <c r="P23" s="50">
        <v>530000</v>
      </c>
      <c r="Q23" s="50">
        <v>312000</v>
      </c>
      <c r="R23" s="50">
        <v>380000</v>
      </c>
      <c r="S23" s="50">
        <v>0</v>
      </c>
      <c r="T23" s="50">
        <v>910000</v>
      </c>
      <c r="U23" s="50">
        <v>346000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211000</v>
      </c>
      <c r="AD23" s="50" t="s">
        <v>102</v>
      </c>
      <c r="AE23" s="203" t="s">
        <v>405</v>
      </c>
    </row>
    <row r="24" spans="1:31" ht="26.45" customHeight="1" thickBot="1" x14ac:dyDescent="0.2">
      <c r="A24" s="34"/>
      <c r="B24" s="177" t="s">
        <v>10</v>
      </c>
      <c r="C24" s="57">
        <f>IFERROR(VLOOKUP($B$3,$M$6:$AD$267,15,FALSE),0)</f>
        <v>0</v>
      </c>
      <c r="D24" s="38" t="s">
        <v>16</v>
      </c>
      <c r="E24" s="24"/>
      <c r="F24" s="24"/>
      <c r="G24" s="24"/>
      <c r="H24" s="24"/>
      <c r="I24" s="57">
        <f>IFERROR(VLOOKUP($B$3,$M$6:$AD$267,15,FALSE),0)</f>
        <v>0</v>
      </c>
      <c r="J24" s="116" t="s">
        <v>149</v>
      </c>
      <c r="K24" s="24"/>
      <c r="L24" s="50"/>
      <c r="M24" s="173" t="s">
        <v>184</v>
      </c>
      <c r="N24" s="50">
        <v>1</v>
      </c>
      <c r="O24" s="50">
        <v>70000</v>
      </c>
      <c r="P24" s="50">
        <v>275000</v>
      </c>
      <c r="Q24" s="50">
        <v>312000</v>
      </c>
      <c r="R24" s="50">
        <v>175000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211000</v>
      </c>
      <c r="AD24" s="50" t="s">
        <v>102</v>
      </c>
      <c r="AE24" s="203" t="s">
        <v>405</v>
      </c>
    </row>
    <row r="25" spans="1:31" ht="26.45" customHeight="1" thickBot="1" x14ac:dyDescent="0.2">
      <c r="A25" s="37"/>
      <c r="B25" s="178" t="s">
        <v>166</v>
      </c>
      <c r="C25" s="55">
        <f>IFERROR(VLOOKUP($B$3,$M$6:$AD$267,16,FALSE),0)</f>
        <v>0</v>
      </c>
      <c r="D25" s="36" t="s">
        <v>16</v>
      </c>
      <c r="E25" s="159"/>
      <c r="F25" s="24"/>
      <c r="G25" s="24"/>
      <c r="H25" s="24"/>
      <c r="I25" s="55">
        <f>IFERROR(VLOOKUP($B$3,$M$6:$AD$267,16,FALSE),0)</f>
        <v>0</v>
      </c>
      <c r="J25" s="116" t="s">
        <v>150</v>
      </c>
      <c r="K25" s="24"/>
      <c r="L25" s="50"/>
      <c r="M25" s="176" t="s">
        <v>185</v>
      </c>
      <c r="N25" s="50">
        <v>2</v>
      </c>
      <c r="O25" s="50">
        <v>90000</v>
      </c>
      <c r="P25" s="50">
        <v>545000</v>
      </c>
      <c r="Q25" s="50">
        <v>185000</v>
      </c>
      <c r="R25" s="50">
        <v>355000</v>
      </c>
      <c r="S25" s="50">
        <v>0</v>
      </c>
      <c r="T25" s="50">
        <v>900000</v>
      </c>
      <c r="U25" s="50">
        <v>207000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250000</v>
      </c>
      <c r="AD25" s="50" t="s">
        <v>102</v>
      </c>
      <c r="AE25" s="203" t="s">
        <v>406</v>
      </c>
    </row>
    <row r="26" spans="1:31" ht="26.45" customHeight="1" thickTop="1" thickBot="1" x14ac:dyDescent="0.2">
      <c r="A26" s="81"/>
      <c r="B26" s="82" t="s">
        <v>29</v>
      </c>
      <c r="C26" s="72">
        <f>SUM(C23:C25)</f>
        <v>0</v>
      </c>
      <c r="D26" s="79" t="s">
        <v>16</v>
      </c>
      <c r="E26" s="24"/>
      <c r="F26" s="24"/>
      <c r="G26" s="24"/>
      <c r="H26" s="24"/>
      <c r="I26" s="72">
        <f>SUM(I23:I25)</f>
        <v>0</v>
      </c>
      <c r="J26" s="50" t="s">
        <v>151</v>
      </c>
      <c r="K26" s="24"/>
      <c r="L26" s="50"/>
      <c r="M26" s="173" t="s">
        <v>186</v>
      </c>
      <c r="N26" s="50">
        <v>2</v>
      </c>
      <c r="O26" s="50">
        <v>90000</v>
      </c>
      <c r="P26" s="50">
        <v>545000</v>
      </c>
      <c r="Q26" s="50">
        <v>185000</v>
      </c>
      <c r="R26" s="50">
        <v>355000</v>
      </c>
      <c r="S26" s="50">
        <v>0</v>
      </c>
      <c r="T26" s="50">
        <v>900000</v>
      </c>
      <c r="U26" s="50">
        <v>207000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250000</v>
      </c>
      <c r="AD26" s="50" t="s">
        <v>102</v>
      </c>
      <c r="AE26" s="203" t="s">
        <v>406</v>
      </c>
    </row>
    <row r="27" spans="1:31" ht="26.45" customHeight="1" thickTop="1" thickBot="1" x14ac:dyDescent="0.2">
      <c r="A27" s="102" t="s">
        <v>71</v>
      </c>
      <c r="B27" s="103" t="s">
        <v>5</v>
      </c>
      <c r="C27" s="57" t="str">
        <f>IFERROR(VLOOKUP($B$3,$M$6:$AD$267,17,FALSE),"")</f>
        <v/>
      </c>
      <c r="D27" s="104" t="s">
        <v>16</v>
      </c>
      <c r="E27" s="204" t="str">
        <f>IFERROR(VLOOKUP($B$3,$M$6:$AD$267,18,FALSE)&amp;"","")</f>
        <v/>
      </c>
      <c r="F27" s="24"/>
      <c r="G27" s="24"/>
      <c r="H27" s="24"/>
      <c r="I27" s="57" t="str">
        <f>IFERROR(VLOOKUP($B$3,$M$6:$AD$267,17,FALSE),"")</f>
        <v/>
      </c>
      <c r="J27" s="50" t="s">
        <v>152</v>
      </c>
      <c r="K27" s="24"/>
      <c r="L27" s="50"/>
      <c r="M27" s="173" t="s">
        <v>187</v>
      </c>
      <c r="N27" s="50">
        <v>2</v>
      </c>
      <c r="O27" s="50">
        <v>90000</v>
      </c>
      <c r="P27" s="50">
        <v>545000</v>
      </c>
      <c r="Q27" s="50">
        <v>185000</v>
      </c>
      <c r="R27" s="50">
        <v>355000</v>
      </c>
      <c r="S27" s="50">
        <v>0</v>
      </c>
      <c r="T27" s="50">
        <v>900000</v>
      </c>
      <c r="U27" s="50">
        <v>207000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250000</v>
      </c>
      <c r="AD27" s="50" t="s">
        <v>102</v>
      </c>
      <c r="AE27" s="203" t="s">
        <v>406</v>
      </c>
    </row>
    <row r="28" spans="1:31" ht="26.45" customHeight="1" thickTop="1" thickBot="1" x14ac:dyDescent="0.4">
      <c r="A28" s="81"/>
      <c r="B28" s="82" t="s">
        <v>77</v>
      </c>
      <c r="C28" s="106">
        <f>SUM(C27)</f>
        <v>0</v>
      </c>
      <c r="D28" s="80" t="s">
        <v>16</v>
      </c>
      <c r="E28" s="171" t="s">
        <v>100</v>
      </c>
      <c r="F28" s="24"/>
      <c r="G28" s="24"/>
      <c r="H28" s="24"/>
      <c r="I28" s="106">
        <f>SUM(I27)</f>
        <v>0</v>
      </c>
      <c r="J28" s="50" t="s">
        <v>153</v>
      </c>
      <c r="K28" s="24"/>
      <c r="L28" s="24"/>
      <c r="M28" s="173" t="s">
        <v>188</v>
      </c>
      <c r="N28" s="50">
        <v>2</v>
      </c>
      <c r="O28" s="50">
        <v>90000</v>
      </c>
      <c r="P28" s="50">
        <v>545000</v>
      </c>
      <c r="Q28" s="50">
        <v>185000</v>
      </c>
      <c r="R28" s="50">
        <v>355000</v>
      </c>
      <c r="S28" s="50">
        <v>0</v>
      </c>
      <c r="T28" s="50">
        <v>900000</v>
      </c>
      <c r="U28" s="50">
        <v>207000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250000</v>
      </c>
      <c r="AD28" s="50" t="s">
        <v>102</v>
      </c>
      <c r="AE28" s="203" t="s">
        <v>406</v>
      </c>
    </row>
    <row r="29" spans="1:31" ht="26.45" customHeight="1" thickTop="1" x14ac:dyDescent="0.15">
      <c r="A29" s="24"/>
      <c r="B29" s="39" t="s">
        <v>30</v>
      </c>
      <c r="C29" s="105">
        <f>C11+C16+C21+C26+C28</f>
        <v>0</v>
      </c>
      <c r="D29" s="41" t="s">
        <v>16</v>
      </c>
      <c r="E29" s="172" t="s">
        <v>101</v>
      </c>
      <c r="F29" s="24"/>
      <c r="G29" s="24"/>
      <c r="H29" s="24"/>
      <c r="I29" s="105">
        <f>I11+I16+I21+I26+I28</f>
        <v>0</v>
      </c>
      <c r="J29" s="50" t="s">
        <v>154</v>
      </c>
      <c r="K29" s="24"/>
      <c r="L29" s="24"/>
      <c r="M29" s="173" t="s">
        <v>189</v>
      </c>
      <c r="N29" s="50">
        <v>2</v>
      </c>
      <c r="O29" s="50">
        <v>90000</v>
      </c>
      <c r="P29" s="50">
        <v>545000</v>
      </c>
      <c r="Q29" s="50">
        <v>185000</v>
      </c>
      <c r="R29" s="50">
        <v>355000</v>
      </c>
      <c r="S29" s="50">
        <v>0</v>
      </c>
      <c r="T29" s="50">
        <v>900000</v>
      </c>
      <c r="U29" s="50">
        <v>207000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250000</v>
      </c>
      <c r="AD29" s="50" t="s">
        <v>102</v>
      </c>
      <c r="AE29" s="203" t="s">
        <v>406</v>
      </c>
    </row>
    <row r="30" spans="1:31" ht="26.45" customHeight="1" x14ac:dyDescent="0.15">
      <c r="A30" s="24"/>
      <c r="B30" s="39"/>
      <c r="C30" s="45"/>
      <c r="D30" s="48"/>
      <c r="E30" s="24"/>
      <c r="F30" s="24"/>
      <c r="G30" s="24"/>
      <c r="H30" s="24"/>
      <c r="I30" s="24"/>
      <c r="J30" s="50" t="s">
        <v>155</v>
      </c>
      <c r="K30" s="24"/>
      <c r="L30" s="24"/>
      <c r="M30" s="173" t="s">
        <v>190</v>
      </c>
      <c r="N30" s="50">
        <v>2</v>
      </c>
      <c r="O30" s="50">
        <v>90000</v>
      </c>
      <c r="P30" s="50">
        <v>545000</v>
      </c>
      <c r="Q30" s="50">
        <v>185000</v>
      </c>
      <c r="R30" s="50">
        <v>355000</v>
      </c>
      <c r="S30" s="50">
        <v>0</v>
      </c>
      <c r="T30" s="50">
        <v>900000</v>
      </c>
      <c r="U30" s="50">
        <v>207000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250000</v>
      </c>
      <c r="AD30" s="50" t="s">
        <v>102</v>
      </c>
      <c r="AE30" s="203" t="s">
        <v>406</v>
      </c>
    </row>
    <row r="31" spans="1:31" ht="26.45" customHeight="1" x14ac:dyDescent="0.15">
      <c r="A31" s="24"/>
      <c r="B31" s="39" t="s">
        <v>68</v>
      </c>
      <c r="C31" s="40">
        <f>SUM(C6:C7)</f>
        <v>0</v>
      </c>
      <c r="D31" s="54" t="s">
        <v>16</v>
      </c>
      <c r="E31" s="24"/>
      <c r="F31" s="24"/>
      <c r="G31" s="24"/>
      <c r="H31" s="24"/>
      <c r="I31" s="24"/>
      <c r="J31" s="50" t="s">
        <v>156</v>
      </c>
      <c r="K31" s="24"/>
      <c r="L31" s="24"/>
      <c r="M31" s="173" t="s">
        <v>191</v>
      </c>
      <c r="N31" s="50">
        <v>2</v>
      </c>
      <c r="O31" s="50">
        <v>90000</v>
      </c>
      <c r="P31" s="50">
        <v>545000</v>
      </c>
      <c r="Q31" s="50">
        <v>174000</v>
      </c>
      <c r="R31" s="50">
        <v>355000</v>
      </c>
      <c r="S31" s="50">
        <v>0</v>
      </c>
      <c r="T31" s="50">
        <v>900000</v>
      </c>
      <c r="U31" s="50">
        <v>215000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250000</v>
      </c>
      <c r="AD31" s="50" t="s">
        <v>102</v>
      </c>
      <c r="AE31" s="203" t="s">
        <v>406</v>
      </c>
    </row>
    <row r="32" spans="1:31" ht="26.45" customHeight="1" x14ac:dyDescent="0.15">
      <c r="A32" s="24"/>
      <c r="B32" s="39" t="s">
        <v>69</v>
      </c>
      <c r="C32" s="40">
        <f>C29-C31</f>
        <v>0</v>
      </c>
      <c r="D32" s="41" t="s">
        <v>16</v>
      </c>
      <c r="E32" s="24"/>
      <c r="F32" s="24"/>
      <c r="G32" s="24"/>
      <c r="H32" s="24"/>
      <c r="I32" s="24"/>
      <c r="J32" s="50" t="s">
        <v>157</v>
      </c>
      <c r="K32" s="24"/>
      <c r="L32" s="24"/>
      <c r="M32" s="173" t="s">
        <v>192</v>
      </c>
      <c r="N32" s="50">
        <v>2</v>
      </c>
      <c r="O32" s="50">
        <v>90000</v>
      </c>
      <c r="P32" s="50">
        <v>545000</v>
      </c>
      <c r="Q32" s="50">
        <v>174000</v>
      </c>
      <c r="R32" s="50">
        <v>355000</v>
      </c>
      <c r="S32" s="50">
        <v>0</v>
      </c>
      <c r="T32" s="50">
        <v>900000</v>
      </c>
      <c r="U32" s="50">
        <v>215000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250000</v>
      </c>
      <c r="AD32" s="50" t="s">
        <v>102</v>
      </c>
      <c r="AE32" s="203" t="s">
        <v>406</v>
      </c>
    </row>
    <row r="33" spans="1:31" ht="26.45" customHeight="1" x14ac:dyDescent="0.15">
      <c r="A33" s="24"/>
      <c r="B33" s="39"/>
      <c r="C33" s="45"/>
      <c r="D33" s="48"/>
      <c r="E33" s="24"/>
      <c r="F33" s="24"/>
      <c r="G33" s="24"/>
      <c r="H33" s="24"/>
      <c r="I33" s="24"/>
      <c r="J33" s="50" t="s">
        <v>158</v>
      </c>
      <c r="K33" s="24"/>
      <c r="L33" s="78">
        <v>40000</v>
      </c>
      <c r="M33" s="173" t="s">
        <v>193</v>
      </c>
      <c r="N33" s="50">
        <v>2</v>
      </c>
      <c r="O33" s="50">
        <v>90000</v>
      </c>
      <c r="P33" s="50">
        <v>545000</v>
      </c>
      <c r="Q33" s="50">
        <v>174000</v>
      </c>
      <c r="R33" s="50">
        <v>355000</v>
      </c>
      <c r="S33" s="50">
        <v>0</v>
      </c>
      <c r="T33" s="50">
        <v>900000</v>
      </c>
      <c r="U33" s="50">
        <v>215000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250000</v>
      </c>
      <c r="AD33" s="50" t="s">
        <v>102</v>
      </c>
      <c r="AE33" s="203" t="s">
        <v>406</v>
      </c>
    </row>
    <row r="34" spans="1:31" ht="48.75" customHeight="1" x14ac:dyDescent="0.15">
      <c r="A34" s="24"/>
      <c r="B34" s="39"/>
      <c r="C34" s="45"/>
      <c r="D34" s="48"/>
      <c r="E34" s="24"/>
      <c r="F34" s="24"/>
      <c r="G34" s="24"/>
      <c r="H34" s="24"/>
      <c r="I34" s="24"/>
      <c r="J34" s="50" t="s">
        <v>128</v>
      </c>
      <c r="K34" s="166">
        <v>20000</v>
      </c>
      <c r="L34" s="78">
        <v>50000</v>
      </c>
      <c r="M34" s="173" t="s">
        <v>194</v>
      </c>
      <c r="N34" s="50">
        <v>2</v>
      </c>
      <c r="O34" s="50">
        <v>90000</v>
      </c>
      <c r="P34" s="50">
        <v>545000</v>
      </c>
      <c r="Q34" s="50">
        <v>174000</v>
      </c>
      <c r="R34" s="50">
        <v>355000</v>
      </c>
      <c r="S34" s="50">
        <v>0</v>
      </c>
      <c r="T34" s="50">
        <v>900000</v>
      </c>
      <c r="U34" s="50">
        <v>215000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250000</v>
      </c>
      <c r="AD34" s="50" t="s">
        <v>102</v>
      </c>
      <c r="AE34" s="203" t="s">
        <v>406</v>
      </c>
    </row>
    <row r="35" spans="1:31" ht="26.25" customHeight="1" x14ac:dyDescent="0.15">
      <c r="A35" s="42" t="s">
        <v>67</v>
      </c>
      <c r="C35" s="24"/>
      <c r="D35" s="24"/>
      <c r="E35" s="24"/>
      <c r="F35" s="24"/>
      <c r="G35" s="24"/>
      <c r="H35" s="24"/>
      <c r="I35" s="24"/>
      <c r="J35" s="50"/>
      <c r="K35" s="166">
        <v>30000</v>
      </c>
      <c r="L35" s="78">
        <v>60000</v>
      </c>
      <c r="M35" s="173" t="s">
        <v>195</v>
      </c>
      <c r="N35" s="50">
        <v>1</v>
      </c>
      <c r="O35" s="50">
        <v>90000</v>
      </c>
      <c r="P35" s="50">
        <v>545000</v>
      </c>
      <c r="Q35" s="50">
        <v>273000</v>
      </c>
      <c r="R35" s="50">
        <v>355000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250000</v>
      </c>
      <c r="AD35" s="50" t="s">
        <v>102</v>
      </c>
      <c r="AE35" s="203" t="s">
        <v>406</v>
      </c>
    </row>
    <row r="36" spans="1:31" ht="26.25" customHeight="1" x14ac:dyDescent="0.15">
      <c r="A36" s="24"/>
      <c r="B36" s="24"/>
      <c r="C36" s="24"/>
      <c r="D36" s="24"/>
      <c r="F36" s="24"/>
      <c r="G36" s="24"/>
      <c r="H36" s="24"/>
      <c r="I36" s="24"/>
      <c r="J36" s="50"/>
      <c r="K36" s="166">
        <v>40000</v>
      </c>
      <c r="L36" s="78">
        <v>70000</v>
      </c>
      <c r="M36" s="116" t="s">
        <v>196</v>
      </c>
      <c r="N36" s="50">
        <v>1</v>
      </c>
      <c r="O36" s="50">
        <v>90000</v>
      </c>
      <c r="P36" s="50">
        <v>545000</v>
      </c>
      <c r="Q36" s="50">
        <v>273000</v>
      </c>
      <c r="R36" s="50">
        <v>355000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250000</v>
      </c>
      <c r="AD36" s="50" t="s">
        <v>102</v>
      </c>
      <c r="AE36" s="203" t="s">
        <v>406</v>
      </c>
    </row>
    <row r="37" spans="1:31" ht="26.25" customHeight="1" x14ac:dyDescent="0.15">
      <c r="A37" s="24"/>
      <c r="B37" s="24"/>
      <c r="C37" s="24"/>
      <c r="D37" s="24"/>
      <c r="E37" s="24"/>
      <c r="F37" s="24"/>
      <c r="G37" s="165"/>
      <c r="H37" s="24"/>
      <c r="I37" s="24"/>
      <c r="J37" s="50"/>
      <c r="K37" s="166">
        <v>50000</v>
      </c>
      <c r="L37" s="78">
        <v>73000</v>
      </c>
      <c r="M37" s="173" t="s">
        <v>197</v>
      </c>
      <c r="N37" s="50">
        <v>1</v>
      </c>
      <c r="O37" s="50">
        <v>90000</v>
      </c>
      <c r="P37" s="50">
        <v>545000</v>
      </c>
      <c r="Q37" s="50">
        <v>273000</v>
      </c>
      <c r="R37" s="50">
        <v>355000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250000</v>
      </c>
      <c r="AD37" s="50" t="s">
        <v>102</v>
      </c>
      <c r="AE37" s="203" t="s">
        <v>406</v>
      </c>
    </row>
    <row r="38" spans="1:31" ht="26.25" customHeight="1" thickBot="1" x14ac:dyDescent="0.5">
      <c r="A38" s="24"/>
      <c r="B38" s="24"/>
      <c r="C38" s="24"/>
      <c r="D38" s="24"/>
      <c r="E38" s="53" t="s">
        <v>64</v>
      </c>
      <c r="F38" s="24"/>
      <c r="G38" s="164"/>
      <c r="H38" s="24"/>
      <c r="I38" s="24"/>
      <c r="J38" s="50"/>
      <c r="K38" s="166">
        <v>53000</v>
      </c>
      <c r="L38" s="78">
        <v>80000</v>
      </c>
      <c r="M38" s="173" t="s">
        <v>198</v>
      </c>
      <c r="N38" s="50">
        <v>1</v>
      </c>
      <c r="O38" s="50">
        <v>90000</v>
      </c>
      <c r="P38" s="50">
        <v>545000</v>
      </c>
      <c r="Q38" s="50">
        <v>273000</v>
      </c>
      <c r="R38" s="50">
        <v>355000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250000</v>
      </c>
      <c r="AD38" s="50" t="s">
        <v>102</v>
      </c>
      <c r="AE38" s="203" t="s">
        <v>406</v>
      </c>
    </row>
    <row r="39" spans="1:31" ht="26.25" customHeight="1" thickBot="1" x14ac:dyDescent="0.2">
      <c r="A39" s="43" t="s">
        <v>20</v>
      </c>
      <c r="B39" s="24" t="s">
        <v>93</v>
      </c>
      <c r="C39" s="24"/>
      <c r="D39" s="24"/>
      <c r="E39" s="205" t="s">
        <v>125</v>
      </c>
      <c r="F39" s="206"/>
      <c r="G39" s="32"/>
      <c r="H39" s="24" t="s">
        <v>16</v>
      </c>
      <c r="I39" s="24"/>
      <c r="J39" s="50"/>
      <c r="K39" s="166">
        <v>60000</v>
      </c>
      <c r="L39" s="78">
        <v>83000</v>
      </c>
      <c r="M39" s="173" t="s">
        <v>199</v>
      </c>
      <c r="N39" s="50">
        <v>2</v>
      </c>
      <c r="O39" s="50">
        <v>90000</v>
      </c>
      <c r="P39" s="50">
        <v>270000</v>
      </c>
      <c r="Q39" s="50">
        <v>197000</v>
      </c>
      <c r="R39" s="50">
        <v>220000</v>
      </c>
      <c r="S39" s="50">
        <v>0</v>
      </c>
      <c r="T39" s="50">
        <v>490000</v>
      </c>
      <c r="U39" s="50">
        <v>180000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250000</v>
      </c>
      <c r="AD39" s="50" t="s">
        <v>102</v>
      </c>
      <c r="AE39" s="203" t="s">
        <v>406</v>
      </c>
    </row>
    <row r="40" spans="1:31" ht="26.25" customHeight="1" x14ac:dyDescent="0.15">
      <c r="A40" s="185"/>
      <c r="B40" s="186" t="s">
        <v>380</v>
      </c>
      <c r="C40" s="1"/>
      <c r="D40" s="1"/>
      <c r="E40" s="187"/>
      <c r="F40" s="187"/>
      <c r="G40" s="188"/>
      <c r="H40" s="1"/>
      <c r="I40" s="24"/>
      <c r="J40" s="24"/>
      <c r="K40" s="167">
        <v>20000</v>
      </c>
      <c r="L40" s="78">
        <v>90000</v>
      </c>
      <c r="M40" s="173" t="s">
        <v>200</v>
      </c>
      <c r="N40" s="50">
        <v>2</v>
      </c>
      <c r="O40" s="50">
        <v>90000</v>
      </c>
      <c r="P40" s="50">
        <v>270000</v>
      </c>
      <c r="Q40" s="50">
        <v>197000</v>
      </c>
      <c r="R40" s="50">
        <v>220000</v>
      </c>
      <c r="S40" s="50">
        <v>0</v>
      </c>
      <c r="T40" s="50">
        <v>490000</v>
      </c>
      <c r="U40" s="50">
        <v>180000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250000</v>
      </c>
      <c r="AD40" s="50" t="s">
        <v>102</v>
      </c>
      <c r="AE40" s="203" t="s">
        <v>406</v>
      </c>
    </row>
    <row r="41" spans="1:31" ht="26.25" customHeight="1" x14ac:dyDescent="0.45">
      <c r="A41" s="185"/>
      <c r="B41" s="1"/>
      <c r="C41" s="189" t="s">
        <v>381</v>
      </c>
      <c r="D41" s="190" t="s">
        <v>382</v>
      </c>
      <c r="E41" s="191"/>
      <c r="F41" s="191"/>
      <c r="G41" s="192"/>
      <c r="H41" s="193" t="s">
        <v>16</v>
      </c>
      <c r="I41" s="48"/>
      <c r="J41" s="24"/>
      <c r="K41" s="167">
        <v>30000</v>
      </c>
      <c r="L41" s="78">
        <v>93000</v>
      </c>
      <c r="M41" s="173" t="s">
        <v>201</v>
      </c>
      <c r="N41" s="50">
        <v>1</v>
      </c>
      <c r="O41" s="50">
        <v>90000</v>
      </c>
      <c r="P41" s="50">
        <v>270000</v>
      </c>
      <c r="Q41" s="50">
        <v>197000</v>
      </c>
      <c r="R41" s="50">
        <v>220000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250000</v>
      </c>
      <c r="AD41" s="50" t="s">
        <v>102</v>
      </c>
      <c r="AE41" s="203" t="s">
        <v>406</v>
      </c>
    </row>
    <row r="42" spans="1:31" ht="26.25" customHeight="1" x14ac:dyDescent="0.4">
      <c r="A42" s="185"/>
      <c r="B42" s="1"/>
      <c r="C42" s="1"/>
      <c r="D42" s="190" t="s">
        <v>383</v>
      </c>
      <c r="E42" s="191"/>
      <c r="F42" s="191"/>
      <c r="G42" s="194"/>
      <c r="H42" s="193" t="s">
        <v>16</v>
      </c>
      <c r="I42" s="24"/>
      <c r="J42" s="24"/>
      <c r="K42" s="167">
        <v>40000</v>
      </c>
      <c r="L42" s="78">
        <v>100000</v>
      </c>
      <c r="M42" s="173" t="s">
        <v>202</v>
      </c>
      <c r="N42" s="50">
        <v>3</v>
      </c>
      <c r="O42" s="50">
        <v>70000</v>
      </c>
      <c r="P42" s="50">
        <v>675000</v>
      </c>
      <c r="Q42" s="50">
        <v>273735</v>
      </c>
      <c r="R42" s="50">
        <v>335000</v>
      </c>
      <c r="S42" s="50">
        <v>0</v>
      </c>
      <c r="T42" s="50">
        <v>1010000</v>
      </c>
      <c r="U42" s="50">
        <v>248970</v>
      </c>
      <c r="V42" s="50">
        <v>0</v>
      </c>
      <c r="W42" s="50">
        <v>1010000</v>
      </c>
      <c r="X42" s="50">
        <v>248850</v>
      </c>
      <c r="Y42" s="50">
        <v>0</v>
      </c>
      <c r="Z42" s="50">
        <v>0</v>
      </c>
      <c r="AA42" s="50">
        <v>0</v>
      </c>
      <c r="AB42" s="50">
        <v>0</v>
      </c>
      <c r="AC42" s="50">
        <v>397300</v>
      </c>
      <c r="AD42" s="50" t="s">
        <v>104</v>
      </c>
      <c r="AE42" s="203" t="s">
        <v>407</v>
      </c>
    </row>
    <row r="43" spans="1:31" ht="26.25" customHeight="1" x14ac:dyDescent="0.4">
      <c r="A43" s="185"/>
      <c r="B43" s="1"/>
      <c r="C43" s="1"/>
      <c r="D43" s="190" t="s">
        <v>384</v>
      </c>
      <c r="E43" s="191"/>
      <c r="F43" s="191"/>
      <c r="G43" s="195"/>
      <c r="H43" s="193" t="s">
        <v>16</v>
      </c>
      <c r="I43" s="24"/>
      <c r="J43" s="24"/>
      <c r="K43" s="167">
        <v>50000</v>
      </c>
      <c r="L43" s="78">
        <v>103000</v>
      </c>
      <c r="M43" s="173" t="s">
        <v>203</v>
      </c>
      <c r="N43" s="50">
        <v>3</v>
      </c>
      <c r="O43" s="50">
        <v>70000</v>
      </c>
      <c r="P43" s="50">
        <v>675000</v>
      </c>
      <c r="Q43" s="50">
        <v>273735</v>
      </c>
      <c r="R43" s="50">
        <v>335000</v>
      </c>
      <c r="S43" s="50">
        <v>0</v>
      </c>
      <c r="T43" s="50">
        <v>1010000</v>
      </c>
      <c r="U43" s="50">
        <v>248970</v>
      </c>
      <c r="V43" s="50">
        <v>0</v>
      </c>
      <c r="W43" s="50">
        <v>1010000</v>
      </c>
      <c r="X43" s="50">
        <v>248850</v>
      </c>
      <c r="Y43" s="50">
        <v>0</v>
      </c>
      <c r="Z43" s="50">
        <v>0</v>
      </c>
      <c r="AA43" s="50">
        <v>0</v>
      </c>
      <c r="AB43" s="50">
        <v>0</v>
      </c>
      <c r="AC43" s="50">
        <v>397300</v>
      </c>
      <c r="AD43" s="50" t="s">
        <v>104</v>
      </c>
      <c r="AE43" s="203" t="s">
        <v>407</v>
      </c>
    </row>
    <row r="44" spans="1:31" ht="26.25" customHeight="1" thickBot="1" x14ac:dyDescent="0.2">
      <c r="A44" s="1"/>
      <c r="B44" s="1"/>
      <c r="C44" s="1"/>
      <c r="D44" s="1"/>
      <c r="E44" s="196" t="s">
        <v>88</v>
      </c>
      <c r="F44" s="196" t="s">
        <v>88</v>
      </c>
      <c r="G44" s="1"/>
      <c r="H44" s="1"/>
      <c r="I44" s="24"/>
      <c r="J44" s="24"/>
      <c r="K44" s="167">
        <v>60000</v>
      </c>
      <c r="L44" s="78">
        <v>110000</v>
      </c>
      <c r="M44" s="173" t="s">
        <v>204</v>
      </c>
      <c r="N44" s="50">
        <v>3</v>
      </c>
      <c r="O44" s="50">
        <v>70000</v>
      </c>
      <c r="P44" s="50">
        <v>675000</v>
      </c>
      <c r="Q44" s="50">
        <v>273735</v>
      </c>
      <c r="R44" s="50">
        <v>335000</v>
      </c>
      <c r="S44" s="50">
        <v>0</v>
      </c>
      <c r="T44" s="50">
        <v>1010000</v>
      </c>
      <c r="U44" s="50">
        <v>248970</v>
      </c>
      <c r="V44" s="50">
        <v>0</v>
      </c>
      <c r="W44" s="50">
        <v>1010000</v>
      </c>
      <c r="X44" s="50">
        <v>248850</v>
      </c>
      <c r="Y44" s="50">
        <v>0</v>
      </c>
      <c r="Z44" s="50">
        <v>0</v>
      </c>
      <c r="AA44" s="50">
        <v>0</v>
      </c>
      <c r="AB44" s="50">
        <v>0</v>
      </c>
      <c r="AC44" s="50">
        <v>397300</v>
      </c>
      <c r="AD44" s="50" t="s">
        <v>104</v>
      </c>
      <c r="AE44" s="203" t="s">
        <v>407</v>
      </c>
    </row>
    <row r="45" spans="1:31" ht="26.25" customHeight="1" thickBot="1" x14ac:dyDescent="0.2">
      <c r="A45" s="43" t="s">
        <v>21</v>
      </c>
      <c r="B45" s="24" t="s">
        <v>94</v>
      </c>
      <c r="C45" s="24"/>
      <c r="D45" s="24"/>
      <c r="E45" s="24"/>
      <c r="F45" s="24"/>
      <c r="G45" s="32"/>
      <c r="H45" s="24" t="s">
        <v>16</v>
      </c>
      <c r="I45" s="24"/>
      <c r="J45" s="24"/>
      <c r="K45" s="167">
        <v>70000</v>
      </c>
      <c r="L45" s="78">
        <v>113000</v>
      </c>
      <c r="M45" s="173" t="s">
        <v>205</v>
      </c>
      <c r="N45" s="50">
        <v>2</v>
      </c>
      <c r="O45" s="50">
        <v>70000</v>
      </c>
      <c r="P45" s="50">
        <v>675000</v>
      </c>
      <c r="Q45" s="50">
        <v>280915</v>
      </c>
      <c r="R45" s="50">
        <v>335000</v>
      </c>
      <c r="S45" s="50">
        <v>0</v>
      </c>
      <c r="T45" s="50">
        <v>1010000</v>
      </c>
      <c r="U45" s="50">
        <v>257930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397300</v>
      </c>
      <c r="AD45" s="50" t="s">
        <v>105</v>
      </c>
      <c r="AE45" s="203" t="s">
        <v>407</v>
      </c>
    </row>
    <row r="46" spans="1:31" ht="26.25" customHeight="1" x14ac:dyDescent="0.15">
      <c r="A46" s="185"/>
      <c r="B46" s="186" t="s">
        <v>385</v>
      </c>
      <c r="C46" s="1"/>
      <c r="D46" s="1"/>
      <c r="E46" s="1"/>
      <c r="F46" s="1"/>
      <c r="G46" s="1"/>
      <c r="H46" s="1"/>
      <c r="I46" s="24"/>
      <c r="J46" s="24"/>
      <c r="K46" s="167">
        <v>80000</v>
      </c>
      <c r="L46" s="78">
        <v>120000</v>
      </c>
      <c r="M46" s="173" t="s">
        <v>206</v>
      </c>
      <c r="N46" s="50">
        <v>2</v>
      </c>
      <c r="O46" s="50">
        <v>70000</v>
      </c>
      <c r="P46" s="50">
        <v>675000</v>
      </c>
      <c r="Q46" s="50">
        <v>280915</v>
      </c>
      <c r="R46" s="50">
        <v>335000</v>
      </c>
      <c r="S46" s="50">
        <v>0</v>
      </c>
      <c r="T46" s="50">
        <v>1010000</v>
      </c>
      <c r="U46" s="50">
        <v>257930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397300</v>
      </c>
      <c r="AD46" s="50" t="s">
        <v>105</v>
      </c>
      <c r="AE46" s="203" t="s">
        <v>407</v>
      </c>
    </row>
    <row r="47" spans="1:31" ht="26.25" customHeight="1" thickBo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167">
        <v>90000</v>
      </c>
      <c r="L47" s="78">
        <v>123000</v>
      </c>
      <c r="M47" s="173" t="s">
        <v>207</v>
      </c>
      <c r="N47" s="50">
        <v>2</v>
      </c>
      <c r="O47" s="50">
        <v>70000</v>
      </c>
      <c r="P47" s="50">
        <v>675000</v>
      </c>
      <c r="Q47" s="50">
        <v>280915</v>
      </c>
      <c r="R47" s="50">
        <v>335000</v>
      </c>
      <c r="S47" s="50">
        <v>0</v>
      </c>
      <c r="T47" s="50">
        <v>1010000</v>
      </c>
      <c r="U47" s="50">
        <v>257930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397300</v>
      </c>
      <c r="AD47" s="50" t="s">
        <v>105</v>
      </c>
      <c r="AE47" s="203" t="s">
        <v>407</v>
      </c>
    </row>
    <row r="48" spans="1:31" ht="26.25" customHeight="1" thickBot="1" x14ac:dyDescent="0.2">
      <c r="A48" s="43" t="s">
        <v>20</v>
      </c>
      <c r="B48" s="24" t="s">
        <v>66</v>
      </c>
      <c r="C48" s="24"/>
      <c r="D48" s="24"/>
      <c r="E48" s="24"/>
      <c r="F48" s="24"/>
      <c r="G48" s="44" t="s">
        <v>438</v>
      </c>
      <c r="H48" s="159"/>
      <c r="I48" s="24"/>
      <c r="J48" s="24"/>
      <c r="K48" s="167">
        <v>100000</v>
      </c>
      <c r="L48" s="78">
        <v>130000</v>
      </c>
      <c r="M48" s="173" t="s">
        <v>208</v>
      </c>
      <c r="N48" s="50">
        <v>3</v>
      </c>
      <c r="O48" s="50">
        <v>70000</v>
      </c>
      <c r="P48" s="50">
        <v>675000</v>
      </c>
      <c r="Q48" s="50">
        <v>273735</v>
      </c>
      <c r="R48" s="50">
        <v>335000</v>
      </c>
      <c r="S48" s="50">
        <v>0</v>
      </c>
      <c r="T48" s="50">
        <v>1010000</v>
      </c>
      <c r="U48" s="50">
        <v>248970</v>
      </c>
      <c r="V48" s="50">
        <v>0</v>
      </c>
      <c r="W48" s="50">
        <v>1010000</v>
      </c>
      <c r="X48" s="50">
        <v>248850</v>
      </c>
      <c r="Y48" s="50">
        <v>0</v>
      </c>
      <c r="Z48" s="50">
        <v>0</v>
      </c>
      <c r="AA48" s="50">
        <v>0</v>
      </c>
      <c r="AB48" s="50">
        <v>0</v>
      </c>
      <c r="AC48" s="50">
        <v>397300</v>
      </c>
      <c r="AD48" s="50" t="s">
        <v>104</v>
      </c>
      <c r="AE48" s="203" t="s">
        <v>407</v>
      </c>
    </row>
    <row r="49" spans="1:31" ht="26.25" customHeight="1" x14ac:dyDescent="0.15">
      <c r="A49" s="24"/>
      <c r="B49" s="24" t="s">
        <v>65</v>
      </c>
      <c r="C49" s="24"/>
      <c r="D49" s="24"/>
      <c r="E49" s="24"/>
      <c r="F49" s="24"/>
      <c r="G49" s="159" t="s">
        <v>89</v>
      </c>
      <c r="H49" s="24"/>
      <c r="I49" s="24"/>
      <c r="J49" s="24"/>
      <c r="K49" s="167">
        <v>110000</v>
      </c>
      <c r="L49" s="78">
        <v>133000</v>
      </c>
      <c r="M49" s="173" t="s">
        <v>209</v>
      </c>
      <c r="N49" s="50">
        <v>3</v>
      </c>
      <c r="O49" s="50">
        <v>70000</v>
      </c>
      <c r="P49" s="50">
        <v>675000</v>
      </c>
      <c r="Q49" s="50">
        <v>273735</v>
      </c>
      <c r="R49" s="50">
        <v>335000</v>
      </c>
      <c r="S49" s="50">
        <v>0</v>
      </c>
      <c r="T49" s="50">
        <v>1010000</v>
      </c>
      <c r="U49" s="50">
        <v>248970</v>
      </c>
      <c r="V49" s="50">
        <v>0</v>
      </c>
      <c r="W49" s="50">
        <v>1010000</v>
      </c>
      <c r="X49" s="50">
        <v>248850</v>
      </c>
      <c r="Y49" s="50">
        <v>0</v>
      </c>
      <c r="Z49" s="50">
        <v>0</v>
      </c>
      <c r="AA49" s="50">
        <v>0</v>
      </c>
      <c r="AB49" s="50">
        <v>0</v>
      </c>
      <c r="AC49" s="50">
        <v>397300</v>
      </c>
      <c r="AD49" s="50" t="s">
        <v>104</v>
      </c>
      <c r="AE49" s="203" t="s">
        <v>407</v>
      </c>
    </row>
    <row r="50" spans="1:31" ht="26.25" customHeight="1" x14ac:dyDescent="0.15">
      <c r="A50" s="24"/>
      <c r="B50" s="24"/>
      <c r="C50" s="180"/>
      <c r="D50" s="180"/>
      <c r="E50" s="181" t="s">
        <v>167</v>
      </c>
      <c r="F50" s="181"/>
      <c r="G50" s="182">
        <v>50000</v>
      </c>
      <c r="H50" s="180" t="s">
        <v>16</v>
      </c>
      <c r="I50" s="24"/>
      <c r="J50" s="24"/>
      <c r="K50" s="167">
        <v>120000</v>
      </c>
      <c r="L50" s="78">
        <v>140000</v>
      </c>
      <c r="M50" s="173" t="s">
        <v>210</v>
      </c>
      <c r="N50" s="50">
        <v>3</v>
      </c>
      <c r="O50" s="50">
        <v>70000</v>
      </c>
      <c r="P50" s="50">
        <v>675000</v>
      </c>
      <c r="Q50" s="50">
        <v>273735</v>
      </c>
      <c r="R50" s="50">
        <v>335000</v>
      </c>
      <c r="S50" s="50">
        <v>0</v>
      </c>
      <c r="T50" s="50">
        <v>1010000</v>
      </c>
      <c r="U50" s="50">
        <v>248970</v>
      </c>
      <c r="V50" s="50">
        <v>0</v>
      </c>
      <c r="W50" s="50">
        <v>1010000</v>
      </c>
      <c r="X50" s="50">
        <v>248850</v>
      </c>
      <c r="Y50" s="50">
        <v>0</v>
      </c>
      <c r="Z50" s="50">
        <v>0</v>
      </c>
      <c r="AA50" s="50">
        <v>0</v>
      </c>
      <c r="AB50" s="50">
        <v>0</v>
      </c>
      <c r="AC50" s="50">
        <v>397300</v>
      </c>
      <c r="AD50" s="50" t="s">
        <v>104</v>
      </c>
      <c r="AE50" s="203" t="s">
        <v>407</v>
      </c>
    </row>
    <row r="51" spans="1:31" ht="26.25" customHeight="1" thickBot="1" x14ac:dyDescent="0.2">
      <c r="A51" s="24"/>
      <c r="B51" s="24"/>
      <c r="C51" s="180"/>
      <c r="D51" s="180"/>
      <c r="E51" s="180"/>
      <c r="F51" s="180"/>
      <c r="G51" s="183" t="s">
        <v>168</v>
      </c>
      <c r="H51" s="180"/>
      <c r="I51" s="24"/>
      <c r="J51" s="24"/>
      <c r="K51" s="51">
        <v>100000</v>
      </c>
      <c r="L51" s="78">
        <v>143000</v>
      </c>
      <c r="M51" s="173" t="s">
        <v>211</v>
      </c>
      <c r="N51" s="50">
        <v>2</v>
      </c>
      <c r="O51" s="50">
        <v>70000</v>
      </c>
      <c r="P51" s="50">
        <v>675000</v>
      </c>
      <c r="Q51" s="50">
        <v>280915</v>
      </c>
      <c r="R51" s="50">
        <v>335000</v>
      </c>
      <c r="S51" s="50">
        <v>0</v>
      </c>
      <c r="T51" s="50">
        <v>1010000</v>
      </c>
      <c r="U51" s="50">
        <v>257930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397300</v>
      </c>
      <c r="AD51" s="50" t="s">
        <v>105</v>
      </c>
      <c r="AE51" s="203" t="s">
        <v>407</v>
      </c>
    </row>
    <row r="52" spans="1:31" ht="26.25" customHeight="1" thickBot="1" x14ac:dyDescent="0.2">
      <c r="A52" s="24"/>
      <c r="B52" s="24"/>
      <c r="C52" s="24"/>
      <c r="D52" s="24"/>
      <c r="E52" s="43"/>
      <c r="F52" s="43"/>
      <c r="G52" s="32"/>
      <c r="H52" s="24" t="s">
        <v>16</v>
      </c>
      <c r="I52" s="24"/>
      <c r="J52" s="24"/>
      <c r="K52" s="51">
        <v>200000</v>
      </c>
      <c r="L52" s="78">
        <v>150000</v>
      </c>
      <c r="M52" s="173" t="s">
        <v>212</v>
      </c>
      <c r="N52" s="50">
        <v>2</v>
      </c>
      <c r="O52" s="50">
        <v>70000</v>
      </c>
      <c r="P52" s="50">
        <v>675000</v>
      </c>
      <c r="Q52" s="50">
        <v>280915</v>
      </c>
      <c r="R52" s="50">
        <v>335000</v>
      </c>
      <c r="S52" s="50">
        <v>0</v>
      </c>
      <c r="T52" s="50">
        <v>1010000</v>
      </c>
      <c r="U52" s="50">
        <v>257930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397300</v>
      </c>
      <c r="AD52" s="50" t="s">
        <v>105</v>
      </c>
      <c r="AE52" s="203" t="s">
        <v>407</v>
      </c>
    </row>
    <row r="53" spans="1:31" ht="26.25" customHeight="1" thickBot="1" x14ac:dyDescent="0.5">
      <c r="A53" s="43" t="s">
        <v>19</v>
      </c>
      <c r="B53" s="24" t="s">
        <v>22</v>
      </c>
      <c r="C53" s="24"/>
      <c r="D53" s="24"/>
      <c r="E53" s="52"/>
      <c r="F53" s="24"/>
      <c r="G53" s="24"/>
      <c r="H53" s="24"/>
      <c r="I53" s="24"/>
      <c r="J53" s="24"/>
      <c r="K53" s="51">
        <v>300000</v>
      </c>
      <c r="L53" s="78">
        <v>153000</v>
      </c>
      <c r="M53" s="173" t="s">
        <v>213</v>
      </c>
      <c r="N53" s="50">
        <v>2</v>
      </c>
      <c r="O53" s="50">
        <v>70000</v>
      </c>
      <c r="P53" s="50">
        <v>675000</v>
      </c>
      <c r="Q53" s="50">
        <v>280915</v>
      </c>
      <c r="R53" s="50">
        <v>335000</v>
      </c>
      <c r="S53" s="50">
        <v>0</v>
      </c>
      <c r="T53" s="50">
        <v>1010000</v>
      </c>
      <c r="U53" s="50">
        <v>257930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397300</v>
      </c>
      <c r="AD53" s="50" t="s">
        <v>105</v>
      </c>
      <c r="AE53" s="203" t="s">
        <v>407</v>
      </c>
    </row>
    <row r="54" spans="1:31" ht="26.25" customHeight="1" thickBot="1" x14ac:dyDescent="0.2">
      <c r="A54" s="24"/>
      <c r="B54" s="24"/>
      <c r="C54" s="43" t="s">
        <v>2</v>
      </c>
      <c r="D54" s="24" t="s">
        <v>23</v>
      </c>
      <c r="E54" s="46" t="s">
        <v>31</v>
      </c>
      <c r="F54" s="47"/>
      <c r="G54" s="32"/>
      <c r="H54" s="24" t="s">
        <v>16</v>
      </c>
      <c r="I54" s="24"/>
      <c r="J54" s="24"/>
      <c r="K54" s="51">
        <v>400000</v>
      </c>
      <c r="L54" s="78">
        <v>160000</v>
      </c>
      <c r="M54" s="173" t="s">
        <v>214</v>
      </c>
      <c r="N54" s="50">
        <v>3</v>
      </c>
      <c r="O54" s="50">
        <v>70000</v>
      </c>
      <c r="P54" s="50">
        <v>715000</v>
      </c>
      <c r="Q54" s="50">
        <v>250893</v>
      </c>
      <c r="R54" s="50">
        <v>335000</v>
      </c>
      <c r="S54" s="50">
        <v>0</v>
      </c>
      <c r="T54" s="50">
        <v>1050000</v>
      </c>
      <c r="U54" s="50">
        <v>210190</v>
      </c>
      <c r="V54" s="50">
        <v>0</v>
      </c>
      <c r="W54" s="50">
        <v>1050000</v>
      </c>
      <c r="X54" s="50">
        <v>199550</v>
      </c>
      <c r="Y54" s="50">
        <v>0</v>
      </c>
      <c r="Z54" s="50">
        <v>0</v>
      </c>
      <c r="AA54" s="50">
        <v>0</v>
      </c>
      <c r="AB54" s="50">
        <v>0</v>
      </c>
      <c r="AC54" s="50">
        <v>397300</v>
      </c>
      <c r="AD54" s="50" t="s">
        <v>104</v>
      </c>
      <c r="AE54" s="203" t="s">
        <v>407</v>
      </c>
    </row>
    <row r="55" spans="1:31" ht="26.25" customHeight="1" thickBot="1" x14ac:dyDescent="0.2">
      <c r="A55" s="24"/>
      <c r="B55" s="24"/>
      <c r="C55" s="24"/>
      <c r="D55" s="24" t="s">
        <v>24</v>
      </c>
      <c r="E55" s="46" t="s">
        <v>32</v>
      </c>
      <c r="F55" s="47"/>
      <c r="G55" s="32"/>
      <c r="H55" s="24" t="s">
        <v>16</v>
      </c>
      <c r="I55" s="24"/>
      <c r="J55" s="24"/>
      <c r="K55" s="51">
        <v>500000</v>
      </c>
      <c r="L55" s="78">
        <v>163000</v>
      </c>
      <c r="M55" s="173" t="s">
        <v>215</v>
      </c>
      <c r="N55" s="50">
        <v>3</v>
      </c>
      <c r="O55" s="50">
        <v>70000</v>
      </c>
      <c r="P55" s="50">
        <v>715000</v>
      </c>
      <c r="Q55" s="50">
        <v>250893</v>
      </c>
      <c r="R55" s="50">
        <v>335000</v>
      </c>
      <c r="S55" s="50">
        <v>0</v>
      </c>
      <c r="T55" s="50">
        <v>1050000</v>
      </c>
      <c r="U55" s="50">
        <v>210190</v>
      </c>
      <c r="V55" s="50">
        <v>0</v>
      </c>
      <c r="W55" s="50">
        <v>1050000</v>
      </c>
      <c r="X55" s="50">
        <v>199550</v>
      </c>
      <c r="Y55" s="50">
        <v>0</v>
      </c>
      <c r="Z55" s="50">
        <v>0</v>
      </c>
      <c r="AA55" s="50">
        <v>0</v>
      </c>
      <c r="AB55" s="50">
        <v>0</v>
      </c>
      <c r="AC55" s="50">
        <v>397300</v>
      </c>
      <c r="AD55" s="50" t="s">
        <v>104</v>
      </c>
      <c r="AE55" s="203" t="s">
        <v>407</v>
      </c>
    </row>
    <row r="56" spans="1:31" ht="26.25" customHeight="1" thickBot="1" x14ac:dyDescent="0.2">
      <c r="A56" s="24"/>
      <c r="B56" s="24"/>
      <c r="C56" s="43" t="s">
        <v>7</v>
      </c>
      <c r="D56" s="24" t="s">
        <v>23</v>
      </c>
      <c r="E56" s="46" t="s">
        <v>31</v>
      </c>
      <c r="F56" s="43"/>
      <c r="G56" s="32"/>
      <c r="H56" s="24" t="s">
        <v>16</v>
      </c>
      <c r="I56" s="24"/>
      <c r="J56" s="24"/>
      <c r="K56" s="24"/>
      <c r="L56" s="78">
        <v>170000</v>
      </c>
      <c r="M56" s="173" t="s">
        <v>216</v>
      </c>
      <c r="N56" s="50">
        <v>3</v>
      </c>
      <c r="O56" s="50">
        <v>70000</v>
      </c>
      <c r="P56" s="50">
        <v>715000</v>
      </c>
      <c r="Q56" s="50">
        <v>283903</v>
      </c>
      <c r="R56" s="50">
        <v>335000</v>
      </c>
      <c r="S56" s="50">
        <v>0</v>
      </c>
      <c r="T56" s="50">
        <v>1050000</v>
      </c>
      <c r="U56" s="50">
        <v>247980</v>
      </c>
      <c r="V56" s="50">
        <v>0</v>
      </c>
      <c r="W56" s="50">
        <v>1050000</v>
      </c>
      <c r="X56" s="50">
        <v>257180</v>
      </c>
      <c r="Y56" s="50">
        <v>0</v>
      </c>
      <c r="Z56" s="50">
        <v>0</v>
      </c>
      <c r="AA56" s="50">
        <v>0</v>
      </c>
      <c r="AB56" s="50">
        <v>0</v>
      </c>
      <c r="AC56" s="50">
        <v>397300</v>
      </c>
      <c r="AD56" s="50" t="s">
        <v>104</v>
      </c>
      <c r="AE56" s="203" t="s">
        <v>407</v>
      </c>
    </row>
    <row r="57" spans="1:31" ht="26.25" customHeight="1" thickBot="1" x14ac:dyDescent="0.2">
      <c r="A57" s="24"/>
      <c r="B57" s="24"/>
      <c r="C57" s="24"/>
      <c r="D57" s="24" t="s">
        <v>24</v>
      </c>
      <c r="E57" s="46" t="s">
        <v>32</v>
      </c>
      <c r="F57" s="43"/>
      <c r="G57" s="32"/>
      <c r="H57" s="24" t="s">
        <v>16</v>
      </c>
      <c r="I57" s="24"/>
      <c r="J57" s="24"/>
      <c r="K57" s="24"/>
      <c r="L57" s="78">
        <v>173000</v>
      </c>
      <c r="M57" s="173" t="s">
        <v>217</v>
      </c>
      <c r="N57" s="50">
        <v>3</v>
      </c>
      <c r="O57" s="50">
        <v>70000</v>
      </c>
      <c r="P57" s="50">
        <v>715000</v>
      </c>
      <c r="Q57" s="50">
        <v>283903</v>
      </c>
      <c r="R57" s="50">
        <v>335000</v>
      </c>
      <c r="S57" s="50">
        <v>0</v>
      </c>
      <c r="T57" s="50">
        <v>1050000</v>
      </c>
      <c r="U57" s="50">
        <v>247980</v>
      </c>
      <c r="V57" s="50">
        <v>0</v>
      </c>
      <c r="W57" s="50">
        <v>1050000</v>
      </c>
      <c r="X57" s="50">
        <v>257180</v>
      </c>
      <c r="Y57" s="50">
        <v>0</v>
      </c>
      <c r="Z57" s="50">
        <v>0</v>
      </c>
      <c r="AA57" s="50">
        <v>0</v>
      </c>
      <c r="AB57" s="50">
        <v>0</v>
      </c>
      <c r="AC57" s="50">
        <v>397300</v>
      </c>
      <c r="AD57" s="50" t="s">
        <v>104</v>
      </c>
      <c r="AE57" s="203" t="s">
        <v>407</v>
      </c>
    </row>
    <row r="58" spans="1:31" ht="26.25" customHeight="1" thickBot="1" x14ac:dyDescent="0.2">
      <c r="A58" s="24"/>
      <c r="B58" s="24"/>
      <c r="C58" s="43" t="s">
        <v>8</v>
      </c>
      <c r="D58" s="24" t="s">
        <v>23</v>
      </c>
      <c r="E58" s="46" t="s">
        <v>31</v>
      </c>
      <c r="F58" s="43"/>
      <c r="G58" s="32"/>
      <c r="H58" s="24" t="s">
        <v>16</v>
      </c>
      <c r="I58" s="24"/>
      <c r="J58" s="24"/>
      <c r="K58" s="24"/>
      <c r="L58" s="78">
        <v>180000</v>
      </c>
      <c r="M58" s="173" t="s">
        <v>218</v>
      </c>
      <c r="N58" s="50">
        <v>2</v>
      </c>
      <c r="O58" s="50">
        <v>70000</v>
      </c>
      <c r="P58" s="50">
        <v>715000</v>
      </c>
      <c r="Q58" s="50">
        <v>258073</v>
      </c>
      <c r="R58" s="50">
        <v>335000</v>
      </c>
      <c r="S58" s="50">
        <v>0</v>
      </c>
      <c r="T58" s="50">
        <v>1050000</v>
      </c>
      <c r="U58" s="50">
        <v>199580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397300</v>
      </c>
      <c r="AD58" s="50" t="s">
        <v>105</v>
      </c>
      <c r="AE58" s="203" t="s">
        <v>407</v>
      </c>
    </row>
    <row r="59" spans="1:31" ht="26.25" customHeight="1" thickBot="1" x14ac:dyDescent="0.2">
      <c r="A59" s="24"/>
      <c r="B59" s="24"/>
      <c r="C59" s="24"/>
      <c r="D59" s="24" t="s">
        <v>24</v>
      </c>
      <c r="E59" s="46" t="s">
        <v>32</v>
      </c>
      <c r="F59" s="43"/>
      <c r="G59" s="32"/>
      <c r="H59" s="24" t="s">
        <v>16</v>
      </c>
      <c r="I59" s="24"/>
      <c r="J59" s="24"/>
      <c r="K59" s="24"/>
      <c r="M59" s="173" t="s">
        <v>219</v>
      </c>
      <c r="N59" s="50">
        <v>2</v>
      </c>
      <c r="O59" s="50">
        <v>70000</v>
      </c>
      <c r="P59" s="50">
        <v>715000</v>
      </c>
      <c r="Q59" s="50">
        <v>258073</v>
      </c>
      <c r="R59" s="50">
        <v>335000</v>
      </c>
      <c r="S59" s="50">
        <v>0</v>
      </c>
      <c r="T59" s="50">
        <v>1050000</v>
      </c>
      <c r="U59" s="50">
        <v>199580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397300</v>
      </c>
      <c r="AD59" s="50" t="s">
        <v>105</v>
      </c>
      <c r="AE59" s="203" t="s">
        <v>407</v>
      </c>
    </row>
    <row r="60" spans="1:31" ht="26.25" customHeight="1" thickBot="1" x14ac:dyDescent="0.2">
      <c r="A60" s="24"/>
      <c r="B60" s="24"/>
      <c r="C60" s="43" t="s">
        <v>9</v>
      </c>
      <c r="D60" s="24" t="s">
        <v>23</v>
      </c>
      <c r="E60" s="46" t="s">
        <v>31</v>
      </c>
      <c r="F60" s="43"/>
      <c r="G60" s="32"/>
      <c r="H60" s="24" t="s">
        <v>16</v>
      </c>
      <c r="I60" s="24"/>
      <c r="J60" s="24"/>
      <c r="K60" s="24"/>
      <c r="L60" s="24"/>
      <c r="M60" s="173" t="s">
        <v>220</v>
      </c>
      <c r="N60" s="50">
        <v>2</v>
      </c>
      <c r="O60" s="50">
        <v>70000</v>
      </c>
      <c r="P60" s="50">
        <v>715000</v>
      </c>
      <c r="Q60" s="50">
        <v>291083</v>
      </c>
      <c r="R60" s="50">
        <v>335000</v>
      </c>
      <c r="S60" s="50">
        <v>0</v>
      </c>
      <c r="T60" s="50">
        <v>1050000</v>
      </c>
      <c r="U60" s="50">
        <v>278060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397300</v>
      </c>
      <c r="AD60" s="50" t="s">
        <v>105</v>
      </c>
      <c r="AE60" s="203" t="s">
        <v>407</v>
      </c>
    </row>
    <row r="61" spans="1:31" s="49" customFormat="1" ht="19.5" thickBot="1" x14ac:dyDescent="0.2">
      <c r="A61" s="24"/>
      <c r="B61" s="24"/>
      <c r="C61" s="24"/>
      <c r="D61" s="24" t="s">
        <v>24</v>
      </c>
      <c r="E61" s="46" t="s">
        <v>32</v>
      </c>
      <c r="F61" s="43"/>
      <c r="G61" s="32"/>
      <c r="H61" s="24" t="s">
        <v>16</v>
      </c>
      <c r="I61" s="24"/>
      <c r="J61" s="24"/>
      <c r="K61" s="24"/>
      <c r="L61" s="24"/>
      <c r="M61" s="173" t="s">
        <v>221</v>
      </c>
      <c r="N61" s="50">
        <v>2</v>
      </c>
      <c r="O61" s="50">
        <v>70000</v>
      </c>
      <c r="P61" s="50">
        <v>715000</v>
      </c>
      <c r="Q61" s="50">
        <v>291083</v>
      </c>
      <c r="R61" s="50">
        <v>335000</v>
      </c>
      <c r="S61" s="50">
        <v>0</v>
      </c>
      <c r="T61" s="50">
        <v>1050000</v>
      </c>
      <c r="U61" s="50">
        <v>278060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397300</v>
      </c>
      <c r="AD61" s="50" t="s">
        <v>105</v>
      </c>
      <c r="AE61" s="203" t="s">
        <v>407</v>
      </c>
    </row>
    <row r="62" spans="1:31" ht="19.5" thickBot="1" x14ac:dyDescent="0.2">
      <c r="A62" s="24"/>
      <c r="B62" s="24"/>
      <c r="C62" s="24"/>
      <c r="D62" s="24"/>
      <c r="E62" s="24"/>
      <c r="F62" s="24"/>
      <c r="G62" s="48"/>
      <c r="H62" s="24"/>
      <c r="I62" s="24"/>
      <c r="K62" s="24"/>
      <c r="L62" s="24"/>
      <c r="M62" s="173" t="s">
        <v>222</v>
      </c>
      <c r="N62" s="50">
        <v>3</v>
      </c>
      <c r="O62" s="50">
        <v>70000</v>
      </c>
      <c r="P62" s="50">
        <v>715000</v>
      </c>
      <c r="Q62" s="50">
        <v>250893</v>
      </c>
      <c r="R62" s="50">
        <v>335000</v>
      </c>
      <c r="S62" s="50">
        <v>0</v>
      </c>
      <c r="T62" s="50">
        <v>1050000</v>
      </c>
      <c r="U62" s="50">
        <v>210190</v>
      </c>
      <c r="V62" s="50">
        <v>0</v>
      </c>
      <c r="W62" s="50">
        <v>1050000</v>
      </c>
      <c r="X62" s="50">
        <v>210190</v>
      </c>
      <c r="Y62" s="50">
        <v>0</v>
      </c>
      <c r="Z62" s="50">
        <v>0</v>
      </c>
      <c r="AA62" s="50">
        <v>0</v>
      </c>
      <c r="AB62" s="50">
        <v>0</v>
      </c>
      <c r="AC62" s="50">
        <v>397300</v>
      </c>
      <c r="AD62" s="50" t="s">
        <v>104</v>
      </c>
      <c r="AE62" s="203" t="s">
        <v>407</v>
      </c>
    </row>
    <row r="63" spans="1:31" ht="19.5" thickBot="1" x14ac:dyDescent="0.2">
      <c r="A63" s="43" t="s">
        <v>20</v>
      </c>
      <c r="B63" s="24" t="s">
        <v>25</v>
      </c>
      <c r="C63" s="24"/>
      <c r="D63" s="24"/>
      <c r="E63" s="24"/>
      <c r="F63" s="24"/>
      <c r="G63" s="32"/>
      <c r="H63" s="24" t="s">
        <v>16</v>
      </c>
      <c r="I63" s="24"/>
      <c r="K63" s="24"/>
      <c r="L63" s="24"/>
      <c r="M63" s="173" t="s">
        <v>223</v>
      </c>
      <c r="N63" s="50">
        <v>3</v>
      </c>
      <c r="O63" s="50">
        <v>70000</v>
      </c>
      <c r="P63" s="50">
        <v>715000</v>
      </c>
      <c r="Q63" s="50">
        <v>250893</v>
      </c>
      <c r="R63" s="50">
        <v>335000</v>
      </c>
      <c r="S63" s="50">
        <v>0</v>
      </c>
      <c r="T63" s="50">
        <v>1050000</v>
      </c>
      <c r="U63" s="50">
        <v>210190</v>
      </c>
      <c r="V63" s="50">
        <v>0</v>
      </c>
      <c r="W63" s="50">
        <v>1050000</v>
      </c>
      <c r="X63" s="50">
        <v>210190</v>
      </c>
      <c r="Y63" s="50">
        <v>0</v>
      </c>
      <c r="Z63" s="50">
        <v>0</v>
      </c>
      <c r="AA63" s="50">
        <v>0</v>
      </c>
      <c r="AB63" s="50">
        <v>0</v>
      </c>
      <c r="AC63" s="50">
        <v>397300</v>
      </c>
      <c r="AD63" s="50" t="s">
        <v>104</v>
      </c>
      <c r="AE63" s="203" t="s">
        <v>407</v>
      </c>
    </row>
    <row r="64" spans="1:31" x14ac:dyDescent="0.15">
      <c r="A64" s="24"/>
      <c r="C64" s="163"/>
      <c r="D64" s="24"/>
      <c r="E64" s="24"/>
      <c r="F64" s="24"/>
      <c r="G64" s="24"/>
      <c r="H64" s="24"/>
      <c r="I64" s="24"/>
      <c r="K64" s="24"/>
      <c r="L64" s="24"/>
      <c r="M64" s="173" t="s">
        <v>224</v>
      </c>
      <c r="N64" s="50">
        <v>2</v>
      </c>
      <c r="O64" s="50">
        <v>70000</v>
      </c>
      <c r="P64" s="50">
        <v>715000</v>
      </c>
      <c r="Q64" s="50">
        <v>258073</v>
      </c>
      <c r="R64" s="50">
        <v>335000</v>
      </c>
      <c r="S64" s="50">
        <v>0</v>
      </c>
      <c r="T64" s="50">
        <v>1050000</v>
      </c>
      <c r="U64" s="50">
        <v>199580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397300</v>
      </c>
      <c r="AD64" s="50" t="s">
        <v>105</v>
      </c>
      <c r="AE64" s="203" t="s">
        <v>407</v>
      </c>
    </row>
    <row r="65" spans="1:31" x14ac:dyDescent="0.15">
      <c r="A65" s="24"/>
      <c r="B65" s="24"/>
      <c r="D65" s="24"/>
      <c r="E65" s="24"/>
      <c r="F65" s="24"/>
      <c r="G65" s="24"/>
      <c r="H65" s="24"/>
      <c r="I65" s="49"/>
      <c r="K65" s="24"/>
      <c r="L65" s="24"/>
      <c r="M65" s="173" t="s">
        <v>225</v>
      </c>
      <c r="N65" s="50">
        <v>2</v>
      </c>
      <c r="O65" s="50">
        <v>70000</v>
      </c>
      <c r="P65" s="50">
        <v>715000</v>
      </c>
      <c r="Q65" s="50">
        <v>258073</v>
      </c>
      <c r="R65" s="50">
        <v>335000</v>
      </c>
      <c r="S65" s="50">
        <v>0</v>
      </c>
      <c r="T65" s="50">
        <v>1050000</v>
      </c>
      <c r="U65" s="50">
        <v>199580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397300</v>
      </c>
      <c r="AD65" s="50" t="s">
        <v>105</v>
      </c>
      <c r="AE65" s="203" t="s">
        <v>407</v>
      </c>
    </row>
    <row r="66" spans="1:31" ht="28.5" x14ac:dyDescent="0.15">
      <c r="A66" s="24"/>
      <c r="B66" s="24"/>
      <c r="C66" s="24"/>
      <c r="D66" s="24"/>
      <c r="E66" s="24"/>
      <c r="F66" s="24"/>
      <c r="G66" s="24"/>
      <c r="H66" s="24"/>
      <c r="K66" s="24"/>
      <c r="L66" s="24"/>
      <c r="M66" s="173" t="s">
        <v>226</v>
      </c>
      <c r="N66" s="50">
        <v>3</v>
      </c>
      <c r="O66" s="50">
        <v>70000</v>
      </c>
      <c r="P66" s="50">
        <v>715000</v>
      </c>
      <c r="Q66" s="50">
        <v>274025</v>
      </c>
      <c r="R66" s="50">
        <v>335000</v>
      </c>
      <c r="S66" s="50">
        <v>0</v>
      </c>
      <c r="T66" s="50">
        <v>1050000</v>
      </c>
      <c r="U66" s="50">
        <v>247980</v>
      </c>
      <c r="V66" s="50">
        <v>0</v>
      </c>
      <c r="W66" s="50">
        <v>1050000</v>
      </c>
      <c r="X66" s="50">
        <v>257180</v>
      </c>
      <c r="Y66" s="50">
        <v>0</v>
      </c>
      <c r="Z66" s="50">
        <v>0</v>
      </c>
      <c r="AA66" s="50">
        <v>0</v>
      </c>
      <c r="AB66" s="50">
        <v>0</v>
      </c>
      <c r="AC66" s="50">
        <v>397300</v>
      </c>
      <c r="AD66" s="50" t="s">
        <v>104</v>
      </c>
      <c r="AE66" s="203" t="s">
        <v>407</v>
      </c>
    </row>
    <row r="67" spans="1:31" x14ac:dyDescent="0.15">
      <c r="A67" s="24"/>
      <c r="B67" s="24"/>
      <c r="C67" s="24"/>
      <c r="D67" s="24"/>
      <c r="E67" s="24"/>
      <c r="F67" s="24"/>
      <c r="G67" s="24"/>
      <c r="H67" s="24"/>
      <c r="K67" s="24"/>
      <c r="L67" s="24"/>
      <c r="M67" s="173" t="s">
        <v>227</v>
      </c>
      <c r="N67" s="50">
        <v>3</v>
      </c>
      <c r="O67" s="50">
        <v>70000</v>
      </c>
      <c r="P67" s="50">
        <v>715000</v>
      </c>
      <c r="Q67" s="50">
        <v>274025</v>
      </c>
      <c r="R67" s="50">
        <v>335000</v>
      </c>
      <c r="S67" s="50">
        <v>0</v>
      </c>
      <c r="T67" s="50">
        <v>1050000</v>
      </c>
      <c r="U67" s="50">
        <v>247980</v>
      </c>
      <c r="V67" s="50">
        <v>0</v>
      </c>
      <c r="W67" s="50">
        <v>1050000</v>
      </c>
      <c r="X67" s="50">
        <v>257180</v>
      </c>
      <c r="Y67" s="50">
        <v>0</v>
      </c>
      <c r="Z67" s="50">
        <v>0</v>
      </c>
      <c r="AA67" s="50">
        <v>0</v>
      </c>
      <c r="AB67" s="50">
        <v>0</v>
      </c>
      <c r="AC67" s="50">
        <v>397300</v>
      </c>
      <c r="AD67" s="50" t="s">
        <v>104</v>
      </c>
      <c r="AE67" s="203" t="s">
        <v>407</v>
      </c>
    </row>
    <row r="68" spans="1:31" x14ac:dyDescent="0.15">
      <c r="K68" s="24"/>
      <c r="L68" s="24"/>
      <c r="M68" s="173" t="s">
        <v>228</v>
      </c>
      <c r="N68" s="50">
        <v>3</v>
      </c>
      <c r="O68" s="50">
        <v>70000</v>
      </c>
      <c r="P68" s="50">
        <v>715000</v>
      </c>
      <c r="Q68" s="50">
        <v>274025</v>
      </c>
      <c r="R68" s="50">
        <v>335000</v>
      </c>
      <c r="S68" s="50">
        <v>0</v>
      </c>
      <c r="T68" s="50">
        <v>1050000</v>
      </c>
      <c r="U68" s="50">
        <v>247980</v>
      </c>
      <c r="V68" s="50">
        <v>0</v>
      </c>
      <c r="W68" s="50">
        <v>1050000</v>
      </c>
      <c r="X68" s="50">
        <v>257180</v>
      </c>
      <c r="Y68" s="50">
        <v>0</v>
      </c>
      <c r="Z68" s="50">
        <v>0</v>
      </c>
      <c r="AA68" s="50">
        <v>0</v>
      </c>
      <c r="AB68" s="50">
        <v>0</v>
      </c>
      <c r="AC68" s="50">
        <v>397300</v>
      </c>
      <c r="AD68" s="50" t="s">
        <v>104</v>
      </c>
      <c r="AE68" s="203" t="s">
        <v>407</v>
      </c>
    </row>
    <row r="69" spans="1:31" x14ac:dyDescent="0.15">
      <c r="K69" s="24"/>
      <c r="L69" s="24"/>
      <c r="M69" s="173" t="s">
        <v>229</v>
      </c>
      <c r="N69" s="50">
        <v>3</v>
      </c>
      <c r="O69" s="50">
        <v>70000</v>
      </c>
      <c r="P69" s="50">
        <v>715000</v>
      </c>
      <c r="Q69" s="50">
        <v>274025</v>
      </c>
      <c r="R69" s="50">
        <v>335000</v>
      </c>
      <c r="S69" s="50">
        <v>0</v>
      </c>
      <c r="T69" s="50">
        <v>1050000</v>
      </c>
      <c r="U69" s="50">
        <v>247980</v>
      </c>
      <c r="V69" s="50">
        <v>0</v>
      </c>
      <c r="W69" s="50">
        <v>1050000</v>
      </c>
      <c r="X69" s="50">
        <v>257180</v>
      </c>
      <c r="Y69" s="50">
        <v>0</v>
      </c>
      <c r="Z69" s="50">
        <v>0</v>
      </c>
      <c r="AA69" s="50">
        <v>0</v>
      </c>
      <c r="AB69" s="50">
        <v>0</v>
      </c>
      <c r="AC69" s="50">
        <v>397300</v>
      </c>
      <c r="AD69" s="50" t="s">
        <v>104</v>
      </c>
      <c r="AE69" s="203" t="s">
        <v>407</v>
      </c>
    </row>
    <row r="70" spans="1:31" x14ac:dyDescent="0.15">
      <c r="L70" s="24"/>
      <c r="M70" s="173" t="s">
        <v>230</v>
      </c>
      <c r="N70" s="50">
        <v>2</v>
      </c>
      <c r="O70" s="50">
        <v>70000</v>
      </c>
      <c r="P70" s="50">
        <v>715000</v>
      </c>
      <c r="Q70" s="50">
        <v>278205</v>
      </c>
      <c r="R70" s="50">
        <v>335000</v>
      </c>
      <c r="S70" s="50">
        <v>0</v>
      </c>
      <c r="T70" s="50">
        <v>1050000</v>
      </c>
      <c r="U70" s="50">
        <v>278060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397300</v>
      </c>
      <c r="AD70" s="50" t="s">
        <v>105</v>
      </c>
      <c r="AE70" s="203" t="s">
        <v>407</v>
      </c>
    </row>
    <row r="71" spans="1:31" x14ac:dyDescent="0.15">
      <c r="L71" s="24"/>
      <c r="M71" s="173" t="s">
        <v>231</v>
      </c>
      <c r="N71" s="50">
        <v>2</v>
      </c>
      <c r="O71" s="50">
        <v>70000</v>
      </c>
      <c r="P71" s="50">
        <v>715000</v>
      </c>
      <c r="Q71" s="50">
        <v>278205</v>
      </c>
      <c r="R71" s="50">
        <v>335000</v>
      </c>
      <c r="S71" s="50">
        <v>0</v>
      </c>
      <c r="T71" s="50">
        <v>1050000</v>
      </c>
      <c r="U71" s="50">
        <v>278060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397300</v>
      </c>
      <c r="AD71" s="50" t="s">
        <v>105</v>
      </c>
      <c r="AE71" s="203" t="s">
        <v>407</v>
      </c>
    </row>
    <row r="72" spans="1:31" x14ac:dyDescent="0.15">
      <c r="L72" s="24"/>
      <c r="M72" s="173" t="s">
        <v>232</v>
      </c>
      <c r="N72" s="50">
        <v>2</v>
      </c>
      <c r="O72" s="50">
        <v>70000</v>
      </c>
      <c r="P72" s="50">
        <v>715000</v>
      </c>
      <c r="Q72" s="50">
        <v>278205</v>
      </c>
      <c r="R72" s="50">
        <v>335000</v>
      </c>
      <c r="S72" s="50">
        <v>0</v>
      </c>
      <c r="T72" s="50">
        <v>1050000</v>
      </c>
      <c r="U72" s="50">
        <v>278060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397300</v>
      </c>
      <c r="AD72" s="50" t="s">
        <v>105</v>
      </c>
      <c r="AE72" s="203" t="s">
        <v>407</v>
      </c>
    </row>
    <row r="73" spans="1:31" x14ac:dyDescent="0.15">
      <c r="L73" s="49"/>
      <c r="M73" s="173" t="s">
        <v>233</v>
      </c>
      <c r="N73" s="50">
        <v>2</v>
      </c>
      <c r="O73" s="50">
        <v>70000</v>
      </c>
      <c r="P73" s="50">
        <v>715000</v>
      </c>
      <c r="Q73" s="50">
        <v>278205</v>
      </c>
      <c r="R73" s="50">
        <v>335000</v>
      </c>
      <c r="S73" s="50">
        <v>0</v>
      </c>
      <c r="T73" s="50">
        <v>1050000</v>
      </c>
      <c r="U73" s="50">
        <v>278060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397300</v>
      </c>
      <c r="AD73" s="50" t="s">
        <v>105</v>
      </c>
      <c r="AE73" s="203" t="s">
        <v>407</v>
      </c>
    </row>
    <row r="74" spans="1:31" x14ac:dyDescent="0.15">
      <c r="M74" s="173" t="s">
        <v>390</v>
      </c>
      <c r="N74" s="50">
        <v>4</v>
      </c>
      <c r="O74" s="50">
        <v>70000</v>
      </c>
      <c r="P74" s="50">
        <v>675000</v>
      </c>
      <c r="Q74" s="50">
        <v>281285</v>
      </c>
      <c r="R74" s="50">
        <v>335000</v>
      </c>
      <c r="S74" s="50">
        <v>240000</v>
      </c>
      <c r="T74" s="50">
        <v>1010000</v>
      </c>
      <c r="U74" s="50">
        <v>234950</v>
      </c>
      <c r="V74" s="50">
        <v>200000</v>
      </c>
      <c r="W74" s="50">
        <v>1010000</v>
      </c>
      <c r="X74" s="50">
        <v>248850</v>
      </c>
      <c r="Y74" s="50">
        <v>200000</v>
      </c>
      <c r="Z74" s="50">
        <v>1010000</v>
      </c>
      <c r="AA74" s="50">
        <v>248850</v>
      </c>
      <c r="AB74" s="50">
        <v>200000</v>
      </c>
      <c r="AC74" s="50">
        <v>397300</v>
      </c>
      <c r="AD74" s="50" t="s">
        <v>106</v>
      </c>
      <c r="AE74" s="203" t="s">
        <v>407</v>
      </c>
    </row>
    <row r="75" spans="1:31" x14ac:dyDescent="0.15">
      <c r="M75" s="173" t="s">
        <v>391</v>
      </c>
      <c r="N75" s="50">
        <v>4</v>
      </c>
      <c r="O75" s="50">
        <v>70000</v>
      </c>
      <c r="P75" s="50">
        <v>675000</v>
      </c>
      <c r="Q75" s="50">
        <v>281285</v>
      </c>
      <c r="R75" s="50">
        <v>335000</v>
      </c>
      <c r="S75" s="50">
        <v>0</v>
      </c>
      <c r="T75" s="50">
        <v>1010000</v>
      </c>
      <c r="U75" s="50">
        <v>234950</v>
      </c>
      <c r="V75" s="50">
        <v>0</v>
      </c>
      <c r="W75" s="50">
        <v>1010000</v>
      </c>
      <c r="X75" s="50">
        <v>248850</v>
      </c>
      <c r="Y75" s="50">
        <v>0</v>
      </c>
      <c r="Z75" s="50">
        <v>1010000</v>
      </c>
      <c r="AA75" s="50">
        <v>248850</v>
      </c>
      <c r="AB75" s="50">
        <v>0</v>
      </c>
      <c r="AC75" s="50">
        <v>397300</v>
      </c>
      <c r="AD75" s="50" t="s">
        <v>106</v>
      </c>
      <c r="AE75" s="203" t="s">
        <v>407</v>
      </c>
    </row>
    <row r="76" spans="1:31" x14ac:dyDescent="0.15">
      <c r="M76" s="173" t="s">
        <v>392</v>
      </c>
      <c r="N76" s="50">
        <v>4</v>
      </c>
      <c r="O76" s="50">
        <v>70000</v>
      </c>
      <c r="P76" s="50">
        <v>675000</v>
      </c>
      <c r="Q76" s="50">
        <v>281285</v>
      </c>
      <c r="R76" s="50">
        <v>335000</v>
      </c>
      <c r="S76" s="50">
        <v>0</v>
      </c>
      <c r="T76" s="50">
        <v>1010000</v>
      </c>
      <c r="U76" s="50">
        <v>234950</v>
      </c>
      <c r="V76" s="50">
        <v>0</v>
      </c>
      <c r="W76" s="50">
        <v>1010000</v>
      </c>
      <c r="X76" s="50">
        <v>248850</v>
      </c>
      <c r="Y76" s="50">
        <v>0</v>
      </c>
      <c r="Z76" s="50">
        <v>1010000</v>
      </c>
      <c r="AA76" s="50">
        <v>248850</v>
      </c>
      <c r="AB76" s="50">
        <v>0</v>
      </c>
      <c r="AC76" s="50">
        <v>397300</v>
      </c>
      <c r="AD76" s="50" t="s">
        <v>106</v>
      </c>
      <c r="AE76" s="203" t="s">
        <v>407</v>
      </c>
    </row>
    <row r="77" spans="1:31" x14ac:dyDescent="0.15">
      <c r="M77" s="173" t="s">
        <v>393</v>
      </c>
      <c r="N77" s="50">
        <v>4</v>
      </c>
      <c r="O77" s="50">
        <v>70000</v>
      </c>
      <c r="P77" s="50">
        <v>675000</v>
      </c>
      <c r="Q77" s="50">
        <v>250893</v>
      </c>
      <c r="R77" s="50">
        <v>335000</v>
      </c>
      <c r="S77" s="50">
        <v>0</v>
      </c>
      <c r="T77" s="50">
        <v>1010000</v>
      </c>
      <c r="U77" s="50">
        <v>210190</v>
      </c>
      <c r="V77" s="50">
        <v>0</v>
      </c>
      <c r="W77" s="50">
        <v>1010000</v>
      </c>
      <c r="X77" s="50">
        <v>210190</v>
      </c>
      <c r="Y77" s="50">
        <v>0</v>
      </c>
      <c r="Z77" s="50">
        <v>1010000</v>
      </c>
      <c r="AA77" s="50">
        <v>210190</v>
      </c>
      <c r="AB77" s="50">
        <v>0</v>
      </c>
      <c r="AC77" s="50">
        <v>397300</v>
      </c>
      <c r="AD77" s="50" t="s">
        <v>106</v>
      </c>
      <c r="AE77" s="203" t="s">
        <v>407</v>
      </c>
    </row>
    <row r="78" spans="1:31" x14ac:dyDescent="0.15">
      <c r="M78" s="173" t="s">
        <v>394</v>
      </c>
      <c r="N78" s="50">
        <v>4</v>
      </c>
      <c r="O78" s="50">
        <v>70000</v>
      </c>
      <c r="P78" s="50">
        <v>675000</v>
      </c>
      <c r="Q78" s="50">
        <v>258443</v>
      </c>
      <c r="R78" s="50">
        <v>335000</v>
      </c>
      <c r="S78" s="50">
        <v>0</v>
      </c>
      <c r="T78" s="50">
        <v>1010000</v>
      </c>
      <c r="U78" s="50">
        <v>196170</v>
      </c>
      <c r="V78" s="50">
        <v>0</v>
      </c>
      <c r="W78" s="50">
        <v>1010000</v>
      </c>
      <c r="X78" s="50">
        <v>198060</v>
      </c>
      <c r="Y78" s="50">
        <v>0</v>
      </c>
      <c r="Z78" s="50">
        <v>1010000</v>
      </c>
      <c r="AA78" s="50">
        <v>198060</v>
      </c>
      <c r="AB78" s="50">
        <v>0</v>
      </c>
      <c r="AC78" s="50">
        <v>397300</v>
      </c>
      <c r="AD78" s="50" t="s">
        <v>106</v>
      </c>
      <c r="AE78" s="203" t="s">
        <v>407</v>
      </c>
    </row>
    <row r="79" spans="1:31" x14ac:dyDescent="0.15">
      <c r="M79" s="173" t="s">
        <v>395</v>
      </c>
      <c r="N79" s="50">
        <v>4</v>
      </c>
      <c r="O79" s="50">
        <v>70000</v>
      </c>
      <c r="P79" s="50">
        <v>675000</v>
      </c>
      <c r="Q79" s="50">
        <v>278575</v>
      </c>
      <c r="R79" s="50">
        <v>335000</v>
      </c>
      <c r="S79" s="50">
        <v>0</v>
      </c>
      <c r="T79" s="50">
        <v>1010000</v>
      </c>
      <c r="U79" s="50">
        <v>247980</v>
      </c>
      <c r="V79" s="50">
        <v>0</v>
      </c>
      <c r="W79" s="50">
        <v>1010000</v>
      </c>
      <c r="X79" s="50">
        <v>257180</v>
      </c>
      <c r="Y79" s="50">
        <v>0</v>
      </c>
      <c r="Z79" s="50">
        <v>1010000</v>
      </c>
      <c r="AA79" s="50">
        <v>257180</v>
      </c>
      <c r="AB79" s="50">
        <v>0</v>
      </c>
      <c r="AC79" s="50">
        <v>397300</v>
      </c>
      <c r="AD79" s="50" t="s">
        <v>106</v>
      </c>
      <c r="AE79" s="203" t="s">
        <v>407</v>
      </c>
    </row>
    <row r="80" spans="1:31" x14ac:dyDescent="0.15">
      <c r="M80" s="173" t="s">
        <v>129</v>
      </c>
      <c r="N80" s="50">
        <v>3</v>
      </c>
      <c r="O80" s="50">
        <v>70000</v>
      </c>
      <c r="P80" s="50">
        <v>695000</v>
      </c>
      <c r="Q80" s="50">
        <v>260000</v>
      </c>
      <c r="R80" s="50">
        <v>415000</v>
      </c>
      <c r="S80" s="50">
        <v>0</v>
      </c>
      <c r="T80" s="50">
        <v>1110000</v>
      </c>
      <c r="U80" s="50">
        <v>190000</v>
      </c>
      <c r="V80" s="50">
        <v>0</v>
      </c>
      <c r="W80" s="50">
        <v>765000</v>
      </c>
      <c r="X80" s="50">
        <v>170000</v>
      </c>
      <c r="Y80" s="50">
        <v>0</v>
      </c>
      <c r="Z80" s="50">
        <v>0</v>
      </c>
      <c r="AA80" s="50">
        <v>0</v>
      </c>
      <c r="AB80" s="50">
        <v>0</v>
      </c>
      <c r="AC80" s="50">
        <v>300000</v>
      </c>
      <c r="AD80" s="50" t="s">
        <v>105</v>
      </c>
      <c r="AE80" s="203" t="s">
        <v>408</v>
      </c>
    </row>
    <row r="81" spans="12:31" x14ac:dyDescent="0.15">
      <c r="M81" s="173" t="s">
        <v>234</v>
      </c>
      <c r="N81" s="50">
        <v>2</v>
      </c>
      <c r="O81" s="50">
        <v>70000</v>
      </c>
      <c r="P81" s="50">
        <v>695000</v>
      </c>
      <c r="Q81" s="50">
        <v>300000</v>
      </c>
      <c r="R81" s="50">
        <v>415000</v>
      </c>
      <c r="S81" s="50">
        <v>0</v>
      </c>
      <c r="T81" s="50">
        <v>1110000</v>
      </c>
      <c r="U81" s="50">
        <v>190000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300000</v>
      </c>
      <c r="AD81" s="50" t="s">
        <v>105</v>
      </c>
      <c r="AE81" s="203" t="s">
        <v>408</v>
      </c>
    </row>
    <row r="82" spans="12:31" x14ac:dyDescent="0.15">
      <c r="M82" s="173" t="s">
        <v>235</v>
      </c>
      <c r="N82" s="50">
        <v>2</v>
      </c>
      <c r="O82" s="50">
        <v>70000</v>
      </c>
      <c r="P82" s="50">
        <v>695000</v>
      </c>
      <c r="Q82" s="50">
        <v>310000</v>
      </c>
      <c r="R82" s="50">
        <v>415000</v>
      </c>
      <c r="S82" s="50">
        <v>0</v>
      </c>
      <c r="T82" s="50">
        <v>1110000</v>
      </c>
      <c r="U82" s="50">
        <v>200000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300000</v>
      </c>
      <c r="AD82" s="50" t="s">
        <v>105</v>
      </c>
      <c r="AE82" s="203" t="s">
        <v>408</v>
      </c>
    </row>
    <row r="83" spans="12:31" x14ac:dyDescent="0.15">
      <c r="M83" s="173" t="s">
        <v>236</v>
      </c>
      <c r="N83" s="50">
        <v>2</v>
      </c>
      <c r="O83" s="50">
        <v>70000</v>
      </c>
      <c r="P83" s="50">
        <v>695000</v>
      </c>
      <c r="Q83" s="50">
        <v>300000</v>
      </c>
      <c r="R83" s="50">
        <v>415000</v>
      </c>
      <c r="S83" s="50">
        <v>0</v>
      </c>
      <c r="T83" s="50">
        <v>1110000</v>
      </c>
      <c r="U83" s="50">
        <v>210000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300000</v>
      </c>
      <c r="AD83" s="50" t="s">
        <v>105</v>
      </c>
      <c r="AE83" s="203" t="s">
        <v>408</v>
      </c>
    </row>
    <row r="84" spans="12:31" x14ac:dyDescent="0.15">
      <c r="M84" s="173" t="s">
        <v>237</v>
      </c>
      <c r="N84" s="50">
        <v>2</v>
      </c>
      <c r="O84" s="50">
        <v>70000</v>
      </c>
      <c r="P84" s="50">
        <v>685000</v>
      </c>
      <c r="Q84" s="50">
        <v>330000</v>
      </c>
      <c r="R84" s="50">
        <v>425000</v>
      </c>
      <c r="S84" s="50">
        <v>0</v>
      </c>
      <c r="T84" s="50">
        <v>1110000</v>
      </c>
      <c r="U84" s="50">
        <v>230000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300000</v>
      </c>
      <c r="AD84" s="50" t="s">
        <v>105</v>
      </c>
      <c r="AE84" s="203" t="s">
        <v>408</v>
      </c>
    </row>
    <row r="85" spans="12:31" x14ac:dyDescent="0.15">
      <c r="M85" s="173" t="s">
        <v>238</v>
      </c>
      <c r="N85" s="50">
        <v>2</v>
      </c>
      <c r="O85" s="50">
        <v>70000</v>
      </c>
      <c r="P85" s="50">
        <v>685000</v>
      </c>
      <c r="Q85" s="50">
        <v>260000</v>
      </c>
      <c r="R85" s="50">
        <v>425000</v>
      </c>
      <c r="S85" s="50">
        <v>0</v>
      </c>
      <c r="T85" s="50">
        <v>1110000</v>
      </c>
      <c r="U85" s="50">
        <v>200000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300000</v>
      </c>
      <c r="AD85" s="50" t="s">
        <v>105</v>
      </c>
      <c r="AE85" s="203" t="s">
        <v>408</v>
      </c>
    </row>
    <row r="86" spans="12:31" x14ac:dyDescent="0.15">
      <c r="L86" s="24"/>
      <c r="M86" s="173" t="s">
        <v>239</v>
      </c>
      <c r="N86" s="50">
        <v>2</v>
      </c>
      <c r="O86" s="50">
        <v>70000</v>
      </c>
      <c r="P86" s="50">
        <v>690000</v>
      </c>
      <c r="Q86" s="50">
        <v>270000</v>
      </c>
      <c r="R86" s="50">
        <v>430000</v>
      </c>
      <c r="S86" s="50">
        <v>0</v>
      </c>
      <c r="T86" s="50">
        <v>1120000</v>
      </c>
      <c r="U86" s="50">
        <v>200000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300000</v>
      </c>
      <c r="AD86" s="50" t="s">
        <v>105</v>
      </c>
      <c r="AE86" s="203" t="s">
        <v>408</v>
      </c>
    </row>
    <row r="87" spans="12:31" x14ac:dyDescent="0.15">
      <c r="M87" s="173" t="s">
        <v>107</v>
      </c>
      <c r="N87" s="50">
        <v>1</v>
      </c>
      <c r="O87" s="50">
        <v>70000</v>
      </c>
      <c r="P87" s="50">
        <v>695000</v>
      </c>
      <c r="Q87" s="50">
        <v>250000</v>
      </c>
      <c r="R87" s="50">
        <v>415000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 t="s">
        <v>105</v>
      </c>
      <c r="AE87" s="203" t="s">
        <v>408</v>
      </c>
    </row>
    <row r="88" spans="12:31" x14ac:dyDescent="0.15">
      <c r="M88" s="173" t="s">
        <v>130</v>
      </c>
      <c r="N88" s="50">
        <v>4</v>
      </c>
      <c r="O88" s="50">
        <v>70000</v>
      </c>
      <c r="P88" s="50">
        <v>695000</v>
      </c>
      <c r="Q88" s="50">
        <v>330000</v>
      </c>
      <c r="R88" s="50">
        <v>415000</v>
      </c>
      <c r="S88" s="50">
        <v>0</v>
      </c>
      <c r="T88" s="50">
        <v>1110000</v>
      </c>
      <c r="U88" s="50">
        <v>230000</v>
      </c>
      <c r="V88" s="50">
        <v>0</v>
      </c>
      <c r="W88" s="50">
        <v>765000</v>
      </c>
      <c r="X88" s="50">
        <v>160000</v>
      </c>
      <c r="Y88" s="50">
        <v>0</v>
      </c>
      <c r="Z88" s="50">
        <v>555000</v>
      </c>
      <c r="AA88" s="50">
        <v>160000</v>
      </c>
      <c r="AB88" s="50">
        <v>0</v>
      </c>
      <c r="AC88" s="50">
        <v>300000</v>
      </c>
      <c r="AD88" s="50" t="s">
        <v>105</v>
      </c>
      <c r="AE88" s="203" t="s">
        <v>408</v>
      </c>
    </row>
    <row r="89" spans="12:31" x14ac:dyDescent="0.15">
      <c r="M89" s="173" t="s">
        <v>240</v>
      </c>
      <c r="N89" s="50">
        <v>2</v>
      </c>
      <c r="O89" s="50">
        <v>70000</v>
      </c>
      <c r="P89" s="50">
        <v>570000</v>
      </c>
      <c r="Q89" s="50">
        <v>201000</v>
      </c>
      <c r="R89" s="50">
        <v>310000</v>
      </c>
      <c r="S89" s="50">
        <v>0</v>
      </c>
      <c r="T89" s="50">
        <v>880000</v>
      </c>
      <c r="U89" s="50">
        <v>201000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250000</v>
      </c>
      <c r="AD89" s="50" t="s">
        <v>102</v>
      </c>
      <c r="AE89" s="203" t="s">
        <v>409</v>
      </c>
    </row>
    <row r="90" spans="12:31" x14ac:dyDescent="0.15">
      <c r="M90" s="173" t="s">
        <v>241</v>
      </c>
      <c r="N90" s="50">
        <v>1</v>
      </c>
      <c r="O90" s="50">
        <v>70000</v>
      </c>
      <c r="P90" s="50">
        <v>570000</v>
      </c>
      <c r="Q90" s="50">
        <v>201000</v>
      </c>
      <c r="R90" s="50">
        <v>310000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250000</v>
      </c>
      <c r="AD90" s="50" t="s">
        <v>102</v>
      </c>
      <c r="AE90" s="203" t="s">
        <v>409</v>
      </c>
    </row>
    <row r="91" spans="12:31" x14ac:dyDescent="0.15">
      <c r="M91" s="173" t="s">
        <v>242</v>
      </c>
      <c r="N91" s="50">
        <v>2</v>
      </c>
      <c r="O91" s="50">
        <v>70000</v>
      </c>
      <c r="P91" s="50">
        <v>570000</v>
      </c>
      <c r="Q91" s="50">
        <v>201000</v>
      </c>
      <c r="R91" s="50">
        <v>310000</v>
      </c>
      <c r="S91" s="50">
        <v>0</v>
      </c>
      <c r="T91" s="50">
        <v>880000</v>
      </c>
      <c r="U91" s="50">
        <v>201000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250000</v>
      </c>
      <c r="AD91" s="50" t="s">
        <v>102</v>
      </c>
      <c r="AE91" s="203" t="s">
        <v>409</v>
      </c>
    </row>
    <row r="92" spans="12:31" x14ac:dyDescent="0.15">
      <c r="M92" s="173" t="s">
        <v>243</v>
      </c>
      <c r="N92" s="50">
        <v>2</v>
      </c>
      <c r="O92" s="50">
        <v>70000</v>
      </c>
      <c r="P92" s="50">
        <v>570000</v>
      </c>
      <c r="Q92" s="50">
        <v>201000</v>
      </c>
      <c r="R92" s="50">
        <v>310000</v>
      </c>
      <c r="S92" s="50">
        <v>0</v>
      </c>
      <c r="T92" s="50">
        <v>880000</v>
      </c>
      <c r="U92" s="50">
        <v>201000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250000</v>
      </c>
      <c r="AD92" s="50" t="s">
        <v>102</v>
      </c>
      <c r="AE92" s="203" t="s">
        <v>409</v>
      </c>
    </row>
    <row r="93" spans="12:31" x14ac:dyDescent="0.15">
      <c r="M93" s="173" t="s">
        <v>244</v>
      </c>
      <c r="N93" s="50">
        <v>2</v>
      </c>
      <c r="O93" s="50">
        <v>70000</v>
      </c>
      <c r="P93" s="50">
        <v>570000</v>
      </c>
      <c r="Q93" s="50">
        <v>201000</v>
      </c>
      <c r="R93" s="50">
        <v>310000</v>
      </c>
      <c r="S93" s="50">
        <v>0</v>
      </c>
      <c r="T93" s="50">
        <v>880000</v>
      </c>
      <c r="U93" s="50">
        <v>201000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250000</v>
      </c>
      <c r="AD93" s="50" t="s">
        <v>102</v>
      </c>
      <c r="AE93" s="203" t="s">
        <v>409</v>
      </c>
    </row>
    <row r="94" spans="12:31" x14ac:dyDescent="0.15">
      <c r="M94" s="173" t="s">
        <v>245</v>
      </c>
      <c r="N94" s="50">
        <v>2</v>
      </c>
      <c r="O94" s="50">
        <v>70000</v>
      </c>
      <c r="P94" s="50">
        <v>570000</v>
      </c>
      <c r="Q94" s="50">
        <v>201000</v>
      </c>
      <c r="R94" s="50">
        <v>310000</v>
      </c>
      <c r="S94" s="50">
        <v>0</v>
      </c>
      <c r="T94" s="50">
        <v>880000</v>
      </c>
      <c r="U94" s="50">
        <v>201000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250000</v>
      </c>
      <c r="AD94" s="50" t="s">
        <v>102</v>
      </c>
      <c r="AE94" s="203" t="s">
        <v>409</v>
      </c>
    </row>
    <row r="95" spans="12:31" x14ac:dyDescent="0.15">
      <c r="M95" s="173" t="s">
        <v>246</v>
      </c>
      <c r="N95" s="50">
        <v>2</v>
      </c>
      <c r="O95" s="50">
        <v>70000</v>
      </c>
      <c r="P95" s="50">
        <v>570000</v>
      </c>
      <c r="Q95" s="50">
        <v>201000</v>
      </c>
      <c r="R95" s="50">
        <v>310000</v>
      </c>
      <c r="S95" s="50">
        <v>0</v>
      </c>
      <c r="T95" s="50">
        <v>880000</v>
      </c>
      <c r="U95" s="50">
        <v>201000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  <c r="AC95" s="50">
        <v>250000</v>
      </c>
      <c r="AD95" s="50" t="s">
        <v>102</v>
      </c>
      <c r="AE95" s="203" t="s">
        <v>409</v>
      </c>
    </row>
    <row r="96" spans="12:31" x14ac:dyDescent="0.15">
      <c r="M96" s="173" t="s">
        <v>396</v>
      </c>
      <c r="N96" s="50">
        <v>1</v>
      </c>
      <c r="O96" s="50">
        <v>70000</v>
      </c>
      <c r="P96" s="50">
        <v>570000</v>
      </c>
      <c r="Q96" s="50">
        <v>201000</v>
      </c>
      <c r="R96" s="50">
        <v>310000</v>
      </c>
      <c r="S96" s="50">
        <v>0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  <c r="AA96" s="50">
        <v>0</v>
      </c>
      <c r="AB96" s="50">
        <v>0</v>
      </c>
      <c r="AC96" s="50">
        <v>250000</v>
      </c>
      <c r="AD96" s="50" t="s">
        <v>102</v>
      </c>
      <c r="AE96" s="203" t="s">
        <v>409</v>
      </c>
    </row>
    <row r="97" spans="12:31" x14ac:dyDescent="0.15">
      <c r="M97" s="173" t="s">
        <v>247</v>
      </c>
      <c r="N97" s="50">
        <v>2</v>
      </c>
      <c r="O97" s="50">
        <v>70000</v>
      </c>
      <c r="P97" s="50">
        <v>570000</v>
      </c>
      <c r="Q97" s="50">
        <v>201000</v>
      </c>
      <c r="R97" s="50">
        <v>310000</v>
      </c>
      <c r="S97" s="50">
        <v>0</v>
      </c>
      <c r="T97" s="50">
        <v>880000</v>
      </c>
      <c r="U97" s="50">
        <v>201000</v>
      </c>
      <c r="V97" s="50">
        <v>0</v>
      </c>
      <c r="W97" s="50">
        <v>0</v>
      </c>
      <c r="X97" s="50">
        <v>0</v>
      </c>
      <c r="Y97" s="50">
        <v>0</v>
      </c>
      <c r="Z97" s="50">
        <v>0</v>
      </c>
      <c r="AA97" s="50">
        <v>0</v>
      </c>
      <c r="AB97" s="50">
        <v>0</v>
      </c>
      <c r="AC97" s="50">
        <v>250000</v>
      </c>
      <c r="AD97" s="50" t="s">
        <v>102</v>
      </c>
      <c r="AE97" s="203" t="s">
        <v>409</v>
      </c>
    </row>
    <row r="98" spans="12:31" x14ac:dyDescent="0.15">
      <c r="M98" s="173" t="s">
        <v>248</v>
      </c>
      <c r="N98" s="50">
        <v>2</v>
      </c>
      <c r="O98" s="50">
        <v>70000</v>
      </c>
      <c r="P98" s="50">
        <v>570000</v>
      </c>
      <c r="Q98" s="50">
        <v>201000</v>
      </c>
      <c r="R98" s="50">
        <v>310000</v>
      </c>
      <c r="S98" s="50">
        <v>0</v>
      </c>
      <c r="T98" s="50">
        <v>880000</v>
      </c>
      <c r="U98" s="50">
        <v>201000</v>
      </c>
      <c r="V98" s="50">
        <v>0</v>
      </c>
      <c r="W98" s="50">
        <v>0</v>
      </c>
      <c r="X98" s="50">
        <v>0</v>
      </c>
      <c r="Y98" s="50">
        <v>0</v>
      </c>
      <c r="Z98" s="50">
        <v>0</v>
      </c>
      <c r="AA98" s="50">
        <v>0</v>
      </c>
      <c r="AB98" s="50">
        <v>0</v>
      </c>
      <c r="AC98" s="50">
        <v>250000</v>
      </c>
      <c r="AD98" s="50" t="s">
        <v>102</v>
      </c>
      <c r="AE98" s="203" t="s">
        <v>409</v>
      </c>
    </row>
    <row r="99" spans="12:31" x14ac:dyDescent="0.15">
      <c r="M99" s="173" t="s">
        <v>249</v>
      </c>
      <c r="N99" s="50">
        <v>2</v>
      </c>
      <c r="O99" s="50">
        <v>70000</v>
      </c>
      <c r="P99" s="50">
        <v>570000</v>
      </c>
      <c r="Q99" s="50">
        <v>201000</v>
      </c>
      <c r="R99" s="50">
        <v>310000</v>
      </c>
      <c r="S99" s="50">
        <v>0</v>
      </c>
      <c r="T99" s="50">
        <v>880000</v>
      </c>
      <c r="U99" s="50">
        <v>201000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50">
        <v>0</v>
      </c>
      <c r="AC99" s="50">
        <v>250000</v>
      </c>
      <c r="AD99" s="50" t="s">
        <v>102</v>
      </c>
      <c r="AE99" s="203" t="s">
        <v>409</v>
      </c>
    </row>
    <row r="100" spans="12:31" x14ac:dyDescent="0.15">
      <c r="M100" s="173" t="s">
        <v>250</v>
      </c>
      <c r="N100" s="50">
        <v>4</v>
      </c>
      <c r="O100" s="50">
        <v>70000</v>
      </c>
      <c r="P100" s="50">
        <v>570000</v>
      </c>
      <c r="Q100" s="50">
        <v>201000</v>
      </c>
      <c r="R100" s="50">
        <v>310000</v>
      </c>
      <c r="S100" s="50">
        <v>240000</v>
      </c>
      <c r="T100" s="50">
        <v>880000</v>
      </c>
      <c r="U100" s="50">
        <v>201000</v>
      </c>
      <c r="V100" s="50">
        <v>200000</v>
      </c>
      <c r="W100" s="50">
        <v>880000</v>
      </c>
      <c r="X100" s="50">
        <v>0</v>
      </c>
      <c r="Y100" s="50">
        <v>200000</v>
      </c>
      <c r="Z100" s="50">
        <v>880000</v>
      </c>
      <c r="AA100" s="50">
        <v>0</v>
      </c>
      <c r="AB100" s="50">
        <v>216000</v>
      </c>
      <c r="AC100" s="50">
        <v>250000</v>
      </c>
      <c r="AD100" s="50" t="s">
        <v>102</v>
      </c>
      <c r="AE100" s="203" t="s">
        <v>409</v>
      </c>
    </row>
    <row r="101" spans="12:31" x14ac:dyDescent="0.15">
      <c r="M101" s="173" t="s">
        <v>251</v>
      </c>
      <c r="N101" s="50">
        <v>3</v>
      </c>
      <c r="O101" s="50">
        <v>70000</v>
      </c>
      <c r="P101" s="50">
        <v>500000</v>
      </c>
      <c r="Q101" s="50">
        <v>258000</v>
      </c>
      <c r="R101" s="50">
        <v>240000</v>
      </c>
      <c r="S101" s="50">
        <v>215000</v>
      </c>
      <c r="T101" s="50">
        <v>740000</v>
      </c>
      <c r="U101" s="50">
        <v>258000</v>
      </c>
      <c r="V101" s="50">
        <v>110000</v>
      </c>
      <c r="W101" s="50">
        <v>740000</v>
      </c>
      <c r="X101" s="50">
        <v>0</v>
      </c>
      <c r="Y101" s="50">
        <v>110000</v>
      </c>
      <c r="Z101" s="50">
        <v>0</v>
      </c>
      <c r="AA101" s="50">
        <v>0</v>
      </c>
      <c r="AB101" s="50">
        <v>0</v>
      </c>
      <c r="AC101" s="50">
        <v>250000</v>
      </c>
      <c r="AD101" s="50" t="s">
        <v>102</v>
      </c>
      <c r="AE101" s="203" t="s">
        <v>410</v>
      </c>
    </row>
    <row r="102" spans="12:31" x14ac:dyDescent="0.15">
      <c r="M102" s="173" t="s">
        <v>252</v>
      </c>
      <c r="N102" s="50">
        <v>3</v>
      </c>
      <c r="O102" s="50">
        <v>70000</v>
      </c>
      <c r="P102" s="50">
        <v>500000</v>
      </c>
      <c r="Q102" s="50">
        <v>258000</v>
      </c>
      <c r="R102" s="50">
        <v>240000</v>
      </c>
      <c r="S102" s="50">
        <v>215000</v>
      </c>
      <c r="T102" s="50">
        <v>740000</v>
      </c>
      <c r="U102" s="50">
        <v>258000</v>
      </c>
      <c r="V102" s="50">
        <v>110000</v>
      </c>
      <c r="W102" s="50">
        <v>740000</v>
      </c>
      <c r="X102" s="50">
        <v>0</v>
      </c>
      <c r="Y102" s="50">
        <v>110000</v>
      </c>
      <c r="Z102" s="50">
        <v>0</v>
      </c>
      <c r="AA102" s="50">
        <v>0</v>
      </c>
      <c r="AB102" s="50">
        <v>0</v>
      </c>
      <c r="AC102" s="50">
        <v>250000</v>
      </c>
      <c r="AD102" s="50" t="s">
        <v>102</v>
      </c>
      <c r="AE102" s="203" t="s">
        <v>410</v>
      </c>
    </row>
    <row r="103" spans="12:31" x14ac:dyDescent="0.15">
      <c r="M103" s="173" t="s">
        <v>253</v>
      </c>
      <c r="N103" s="50">
        <v>3</v>
      </c>
      <c r="O103" s="50">
        <v>70000</v>
      </c>
      <c r="P103" s="50">
        <v>500000</v>
      </c>
      <c r="Q103" s="50">
        <v>258000</v>
      </c>
      <c r="R103" s="50">
        <v>240000</v>
      </c>
      <c r="S103" s="50">
        <v>215000</v>
      </c>
      <c r="T103" s="50">
        <v>740000</v>
      </c>
      <c r="U103" s="50">
        <v>258000</v>
      </c>
      <c r="V103" s="50">
        <v>110000</v>
      </c>
      <c r="W103" s="50">
        <v>740000</v>
      </c>
      <c r="X103" s="50">
        <v>0</v>
      </c>
      <c r="Y103" s="50">
        <v>110000</v>
      </c>
      <c r="Z103" s="50">
        <v>0</v>
      </c>
      <c r="AA103" s="50">
        <v>0</v>
      </c>
      <c r="AB103" s="50">
        <v>0</v>
      </c>
      <c r="AC103" s="50">
        <v>250000</v>
      </c>
      <c r="AD103" s="50" t="s">
        <v>102</v>
      </c>
      <c r="AE103" s="203" t="s">
        <v>410</v>
      </c>
    </row>
    <row r="104" spans="12:31" x14ac:dyDescent="0.15">
      <c r="M104" s="173" t="s">
        <v>108</v>
      </c>
      <c r="N104" s="50">
        <v>2</v>
      </c>
      <c r="O104" s="50">
        <v>70000</v>
      </c>
      <c r="P104" s="50">
        <v>525000</v>
      </c>
      <c r="Q104" s="50">
        <v>258000</v>
      </c>
      <c r="R104" s="50">
        <v>265000</v>
      </c>
      <c r="S104" s="50">
        <v>265000</v>
      </c>
      <c r="T104" s="50">
        <v>790000</v>
      </c>
      <c r="U104" s="50">
        <v>258000</v>
      </c>
      <c r="V104" s="50">
        <v>150000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250000</v>
      </c>
      <c r="AD104" s="50" t="s">
        <v>102</v>
      </c>
      <c r="AE104" s="203" t="s">
        <v>410</v>
      </c>
    </row>
    <row r="105" spans="12:31" x14ac:dyDescent="0.15">
      <c r="M105" s="173" t="s">
        <v>254</v>
      </c>
      <c r="N105" s="50">
        <v>2</v>
      </c>
      <c r="O105" s="50">
        <v>70000</v>
      </c>
      <c r="P105" s="50">
        <v>550000</v>
      </c>
      <c r="Q105" s="50">
        <v>258000</v>
      </c>
      <c r="R105" s="50">
        <v>290000</v>
      </c>
      <c r="S105" s="50">
        <v>0</v>
      </c>
      <c r="T105" s="50">
        <v>840000</v>
      </c>
      <c r="U105" s="50">
        <v>258000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50">
        <v>0</v>
      </c>
      <c r="AB105" s="50">
        <v>0</v>
      </c>
      <c r="AC105" s="50">
        <v>250000</v>
      </c>
      <c r="AD105" s="50" t="s">
        <v>102</v>
      </c>
      <c r="AE105" s="203" t="s">
        <v>410</v>
      </c>
    </row>
    <row r="106" spans="12:31" x14ac:dyDescent="0.15">
      <c r="L106" s="24"/>
      <c r="M106" s="173" t="s">
        <v>255</v>
      </c>
      <c r="N106" s="50">
        <v>2</v>
      </c>
      <c r="O106" s="50">
        <v>70000</v>
      </c>
      <c r="P106" s="50">
        <v>550000</v>
      </c>
      <c r="Q106" s="50">
        <v>258000</v>
      </c>
      <c r="R106" s="50">
        <v>290000</v>
      </c>
      <c r="S106" s="50">
        <v>0</v>
      </c>
      <c r="T106" s="50">
        <v>840000</v>
      </c>
      <c r="U106" s="50">
        <v>258000</v>
      </c>
      <c r="V106" s="50">
        <v>0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50">
        <v>0</v>
      </c>
      <c r="AC106" s="50">
        <v>250000</v>
      </c>
      <c r="AD106" s="50" t="s">
        <v>102</v>
      </c>
      <c r="AE106" s="203" t="s">
        <v>410</v>
      </c>
    </row>
    <row r="107" spans="12:31" x14ac:dyDescent="0.15">
      <c r="M107" s="173" t="s">
        <v>256</v>
      </c>
      <c r="N107" s="50">
        <v>2</v>
      </c>
      <c r="O107" s="50">
        <v>70000</v>
      </c>
      <c r="P107" s="50">
        <v>550000</v>
      </c>
      <c r="Q107" s="50">
        <v>258000</v>
      </c>
      <c r="R107" s="50">
        <v>290000</v>
      </c>
      <c r="S107" s="50">
        <v>0</v>
      </c>
      <c r="T107" s="50">
        <v>840000</v>
      </c>
      <c r="U107" s="50">
        <v>258000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250000</v>
      </c>
      <c r="AD107" s="50" t="s">
        <v>102</v>
      </c>
      <c r="AE107" s="203" t="s">
        <v>410</v>
      </c>
    </row>
    <row r="108" spans="12:31" x14ac:dyDescent="0.15">
      <c r="M108" s="173" t="s">
        <v>257</v>
      </c>
      <c r="N108" s="50">
        <v>1</v>
      </c>
      <c r="O108" s="50">
        <v>70000</v>
      </c>
      <c r="P108" s="50">
        <v>550000</v>
      </c>
      <c r="Q108" s="50">
        <v>258000</v>
      </c>
      <c r="R108" s="50">
        <v>290000</v>
      </c>
      <c r="S108" s="50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250000</v>
      </c>
      <c r="AD108" s="50" t="s">
        <v>102</v>
      </c>
      <c r="AE108" s="203" t="s">
        <v>410</v>
      </c>
    </row>
    <row r="109" spans="12:31" x14ac:dyDescent="0.15">
      <c r="M109" s="173" t="s">
        <v>258</v>
      </c>
      <c r="N109" s="50">
        <v>2</v>
      </c>
      <c r="O109" s="50">
        <v>70000</v>
      </c>
      <c r="P109" s="50">
        <v>550000</v>
      </c>
      <c r="Q109" s="50">
        <v>258000</v>
      </c>
      <c r="R109" s="50">
        <v>290000</v>
      </c>
      <c r="S109" s="50">
        <v>0</v>
      </c>
      <c r="T109" s="50">
        <v>840000</v>
      </c>
      <c r="U109" s="50">
        <v>258000</v>
      </c>
      <c r="V109" s="50">
        <v>0</v>
      </c>
      <c r="W109" s="50">
        <v>0</v>
      </c>
      <c r="X109" s="50">
        <v>0</v>
      </c>
      <c r="Y109" s="50">
        <v>0</v>
      </c>
      <c r="Z109" s="50">
        <v>0</v>
      </c>
      <c r="AA109" s="50">
        <v>0</v>
      </c>
      <c r="AB109" s="50">
        <v>0</v>
      </c>
      <c r="AC109" s="50">
        <v>250000</v>
      </c>
      <c r="AD109" s="50" t="s">
        <v>102</v>
      </c>
      <c r="AE109" s="203" t="s">
        <v>410</v>
      </c>
    </row>
    <row r="110" spans="12:31" x14ac:dyDescent="0.15">
      <c r="M110" s="173" t="s">
        <v>259</v>
      </c>
      <c r="N110" s="50">
        <v>2</v>
      </c>
      <c r="O110" s="50">
        <v>70000</v>
      </c>
      <c r="P110" s="50">
        <v>745000</v>
      </c>
      <c r="Q110" s="50">
        <v>520000</v>
      </c>
      <c r="R110" s="50">
        <v>485000</v>
      </c>
      <c r="S110" s="50">
        <v>0</v>
      </c>
      <c r="T110" s="50">
        <v>1230000</v>
      </c>
      <c r="U110" s="50">
        <v>510000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/>
      <c r="AD110" s="50"/>
      <c r="AE110" s="203" t="s">
        <v>411</v>
      </c>
    </row>
    <row r="111" spans="12:31" x14ac:dyDescent="0.15">
      <c r="M111" s="173" t="s">
        <v>260</v>
      </c>
      <c r="N111" s="50">
        <v>2</v>
      </c>
      <c r="O111" s="50">
        <v>70000</v>
      </c>
      <c r="P111" s="50">
        <v>745000</v>
      </c>
      <c r="Q111" s="50">
        <v>510000</v>
      </c>
      <c r="R111" s="50">
        <v>485000</v>
      </c>
      <c r="S111" s="50">
        <v>0</v>
      </c>
      <c r="T111" s="50">
        <v>1230000</v>
      </c>
      <c r="U111" s="50">
        <v>530000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0">
        <v>0</v>
      </c>
      <c r="AC111" s="50"/>
      <c r="AD111" s="50"/>
      <c r="AE111" s="203" t="s">
        <v>411</v>
      </c>
    </row>
    <row r="112" spans="12:31" x14ac:dyDescent="0.15">
      <c r="M112" s="173" t="s">
        <v>261</v>
      </c>
      <c r="N112" s="50">
        <v>2</v>
      </c>
      <c r="O112" s="50">
        <v>70000</v>
      </c>
      <c r="P112" s="50">
        <v>745000</v>
      </c>
      <c r="Q112" s="50">
        <v>500000</v>
      </c>
      <c r="R112" s="50">
        <v>485000</v>
      </c>
      <c r="S112" s="50">
        <v>0</v>
      </c>
      <c r="T112" s="50">
        <v>1230000</v>
      </c>
      <c r="U112" s="50">
        <v>500000</v>
      </c>
      <c r="V112" s="50">
        <v>0</v>
      </c>
      <c r="W112" s="50">
        <v>0</v>
      </c>
      <c r="X112" s="50">
        <v>0</v>
      </c>
      <c r="Y112" s="50">
        <v>0</v>
      </c>
      <c r="Z112" s="50">
        <v>0</v>
      </c>
      <c r="AA112" s="50">
        <v>0</v>
      </c>
      <c r="AB112" s="50">
        <v>0</v>
      </c>
      <c r="AC112" s="50"/>
      <c r="AD112" s="50"/>
      <c r="AE112" s="203" t="s">
        <v>411</v>
      </c>
    </row>
    <row r="113" spans="13:31" x14ac:dyDescent="0.15">
      <c r="M113" s="173" t="s">
        <v>262</v>
      </c>
      <c r="N113" s="50">
        <v>1</v>
      </c>
      <c r="O113" s="50">
        <v>70000</v>
      </c>
      <c r="P113" s="50">
        <v>745000</v>
      </c>
      <c r="Q113" s="50">
        <v>500000</v>
      </c>
      <c r="R113" s="50">
        <v>485000</v>
      </c>
      <c r="S113" s="50">
        <v>0</v>
      </c>
      <c r="T113" s="50">
        <v>0</v>
      </c>
      <c r="U113" s="50">
        <v>0</v>
      </c>
      <c r="V113" s="50">
        <v>0</v>
      </c>
      <c r="W113" s="50">
        <v>0</v>
      </c>
      <c r="X113" s="50">
        <v>0</v>
      </c>
      <c r="Y113" s="50">
        <v>0</v>
      </c>
      <c r="Z113" s="50">
        <v>0</v>
      </c>
      <c r="AA113" s="50">
        <v>0</v>
      </c>
      <c r="AB113" s="50">
        <v>0</v>
      </c>
      <c r="AC113" s="50"/>
      <c r="AD113" s="50"/>
      <c r="AE113" s="203" t="s">
        <v>411</v>
      </c>
    </row>
    <row r="114" spans="13:31" x14ac:dyDescent="0.15">
      <c r="M114" s="173" t="s">
        <v>263</v>
      </c>
      <c r="N114" s="50">
        <v>2</v>
      </c>
      <c r="O114" s="50">
        <v>90000</v>
      </c>
      <c r="P114" s="50">
        <v>685000</v>
      </c>
      <c r="Q114" s="50">
        <v>288408</v>
      </c>
      <c r="R114" s="50">
        <v>445000</v>
      </c>
      <c r="S114" s="50">
        <v>0</v>
      </c>
      <c r="T114" s="50">
        <v>1130000</v>
      </c>
      <c r="U114" s="50">
        <v>163319</v>
      </c>
      <c r="V114" s="50">
        <v>0</v>
      </c>
      <c r="W114" s="50">
        <v>0</v>
      </c>
      <c r="X114" s="50">
        <v>0</v>
      </c>
      <c r="Y114" s="50">
        <v>0</v>
      </c>
      <c r="Z114" s="50">
        <v>0</v>
      </c>
      <c r="AA114" s="50">
        <v>0</v>
      </c>
      <c r="AB114" s="50">
        <v>0</v>
      </c>
      <c r="AC114" s="50">
        <v>339190</v>
      </c>
      <c r="AD114" s="50" t="s">
        <v>105</v>
      </c>
      <c r="AE114" s="203" t="s">
        <v>412</v>
      </c>
    </row>
    <row r="115" spans="13:31" x14ac:dyDescent="0.15">
      <c r="M115" s="173" t="s">
        <v>264</v>
      </c>
      <c r="N115" s="50">
        <v>2</v>
      </c>
      <c r="O115" s="50">
        <v>90000</v>
      </c>
      <c r="P115" s="50">
        <v>685000</v>
      </c>
      <c r="Q115" s="50">
        <v>228678</v>
      </c>
      <c r="R115" s="50">
        <v>445000</v>
      </c>
      <c r="S115" s="50">
        <v>0</v>
      </c>
      <c r="T115" s="50">
        <v>1130000</v>
      </c>
      <c r="U115" s="50">
        <v>160418</v>
      </c>
      <c r="V115" s="50">
        <v>0</v>
      </c>
      <c r="W115" s="50">
        <v>0</v>
      </c>
      <c r="X115" s="50">
        <v>0</v>
      </c>
      <c r="Y115" s="50">
        <v>0</v>
      </c>
      <c r="Z115" s="50">
        <v>0</v>
      </c>
      <c r="AA115" s="50">
        <v>0</v>
      </c>
      <c r="AB115" s="50">
        <v>0</v>
      </c>
      <c r="AC115" s="50">
        <v>339190</v>
      </c>
      <c r="AD115" s="50" t="s">
        <v>105</v>
      </c>
      <c r="AE115" s="203" t="s">
        <v>412</v>
      </c>
    </row>
    <row r="116" spans="13:31" x14ac:dyDescent="0.15">
      <c r="M116" s="173" t="s">
        <v>265</v>
      </c>
      <c r="N116" s="50">
        <v>2</v>
      </c>
      <c r="O116" s="50">
        <v>90000</v>
      </c>
      <c r="P116" s="50">
        <v>685000</v>
      </c>
      <c r="Q116" s="50">
        <v>288408</v>
      </c>
      <c r="R116" s="50">
        <v>445000</v>
      </c>
      <c r="S116" s="50">
        <v>0</v>
      </c>
      <c r="T116" s="50">
        <v>1130000</v>
      </c>
      <c r="U116" s="50">
        <v>165625</v>
      </c>
      <c r="V116" s="50">
        <v>0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0</v>
      </c>
      <c r="AC116" s="50">
        <v>339190</v>
      </c>
      <c r="AD116" s="50" t="s">
        <v>105</v>
      </c>
      <c r="AE116" s="203" t="s">
        <v>412</v>
      </c>
    </row>
    <row r="117" spans="13:31" x14ac:dyDescent="0.15">
      <c r="M117" s="173" t="s">
        <v>266</v>
      </c>
      <c r="N117" s="50">
        <v>2</v>
      </c>
      <c r="O117" s="50">
        <v>90000</v>
      </c>
      <c r="P117" s="50">
        <v>685000</v>
      </c>
      <c r="Q117" s="50">
        <v>229863</v>
      </c>
      <c r="R117" s="50">
        <v>445000</v>
      </c>
      <c r="S117" s="50">
        <v>0</v>
      </c>
      <c r="T117" s="50">
        <v>1130000</v>
      </c>
      <c r="U117" s="50">
        <v>161338</v>
      </c>
      <c r="V117" s="50">
        <v>0</v>
      </c>
      <c r="W117" s="50">
        <v>0</v>
      </c>
      <c r="X117" s="50">
        <v>0</v>
      </c>
      <c r="Y117" s="50">
        <v>0</v>
      </c>
      <c r="Z117" s="50">
        <v>0</v>
      </c>
      <c r="AA117" s="50">
        <v>0</v>
      </c>
      <c r="AB117" s="50">
        <v>0</v>
      </c>
      <c r="AC117" s="50">
        <v>339190</v>
      </c>
      <c r="AD117" s="50" t="s">
        <v>105</v>
      </c>
      <c r="AE117" s="203" t="s">
        <v>412</v>
      </c>
    </row>
    <row r="118" spans="13:31" x14ac:dyDescent="0.15">
      <c r="M118" s="173" t="s">
        <v>267</v>
      </c>
      <c r="N118" s="50">
        <v>3</v>
      </c>
      <c r="O118" s="50">
        <v>90000</v>
      </c>
      <c r="P118" s="50">
        <v>685000</v>
      </c>
      <c r="Q118" s="50">
        <v>261945</v>
      </c>
      <c r="R118" s="50">
        <v>445000</v>
      </c>
      <c r="S118" s="50">
        <v>0</v>
      </c>
      <c r="T118" s="50">
        <v>1130000</v>
      </c>
      <c r="U118" s="50">
        <v>124787</v>
      </c>
      <c r="V118" s="50">
        <v>0</v>
      </c>
      <c r="W118" s="50">
        <v>890000</v>
      </c>
      <c r="X118" s="50">
        <v>149787</v>
      </c>
      <c r="Y118" s="50">
        <v>0</v>
      </c>
      <c r="Z118" s="50">
        <v>0</v>
      </c>
      <c r="AA118" s="50">
        <v>0</v>
      </c>
      <c r="AB118" s="50">
        <v>0</v>
      </c>
      <c r="AC118" s="50">
        <v>339190</v>
      </c>
      <c r="AD118" s="50" t="s">
        <v>105</v>
      </c>
      <c r="AE118" s="203" t="s">
        <v>412</v>
      </c>
    </row>
    <row r="119" spans="13:31" x14ac:dyDescent="0.15">
      <c r="M119" s="173" t="s">
        <v>268</v>
      </c>
      <c r="N119" s="50">
        <v>3</v>
      </c>
      <c r="O119" s="50">
        <v>90000</v>
      </c>
      <c r="P119" s="50">
        <v>685000</v>
      </c>
      <c r="Q119" s="50">
        <v>273931</v>
      </c>
      <c r="R119" s="50">
        <v>445000</v>
      </c>
      <c r="S119" s="50">
        <v>0</v>
      </c>
      <c r="T119" s="50">
        <v>1130000</v>
      </c>
      <c r="U119" s="50">
        <v>140808</v>
      </c>
      <c r="V119" s="50">
        <v>0</v>
      </c>
      <c r="W119" s="50">
        <v>890000</v>
      </c>
      <c r="X119" s="50">
        <v>166634</v>
      </c>
      <c r="Y119" s="50">
        <v>0</v>
      </c>
      <c r="Z119" s="50">
        <v>0</v>
      </c>
      <c r="AA119" s="50">
        <v>0</v>
      </c>
      <c r="AB119" s="50">
        <v>0</v>
      </c>
      <c r="AC119" s="50">
        <v>339190</v>
      </c>
      <c r="AD119" s="50" t="s">
        <v>105</v>
      </c>
      <c r="AE119" s="203" t="s">
        <v>412</v>
      </c>
    </row>
    <row r="120" spans="13:31" x14ac:dyDescent="0.15">
      <c r="M120" s="173" t="s">
        <v>269</v>
      </c>
      <c r="N120" s="50">
        <v>4</v>
      </c>
      <c r="O120" s="50">
        <v>90000</v>
      </c>
      <c r="P120" s="50">
        <v>685000</v>
      </c>
      <c r="Q120" s="50">
        <v>341000</v>
      </c>
      <c r="R120" s="50">
        <v>445000</v>
      </c>
      <c r="S120" s="50">
        <v>220000</v>
      </c>
      <c r="T120" s="50">
        <v>1130000</v>
      </c>
      <c r="U120" s="50">
        <v>170000</v>
      </c>
      <c r="V120" s="50">
        <v>220000</v>
      </c>
      <c r="W120" s="50">
        <v>890000</v>
      </c>
      <c r="X120" s="50">
        <v>170000</v>
      </c>
      <c r="Y120" s="50">
        <v>220000</v>
      </c>
      <c r="Z120" s="50">
        <v>890000</v>
      </c>
      <c r="AA120" s="50">
        <v>170000</v>
      </c>
      <c r="AB120" s="50">
        <v>220000</v>
      </c>
      <c r="AC120" s="50">
        <v>339190</v>
      </c>
      <c r="AD120" s="50" t="s">
        <v>105</v>
      </c>
      <c r="AE120" s="203" t="s">
        <v>412</v>
      </c>
    </row>
    <row r="121" spans="13:31" x14ac:dyDescent="0.15">
      <c r="M121" s="173" t="s">
        <v>270</v>
      </c>
      <c r="N121" s="50">
        <v>1</v>
      </c>
      <c r="O121" s="50">
        <v>90000</v>
      </c>
      <c r="P121" s="50">
        <v>445000</v>
      </c>
      <c r="Q121" s="50">
        <v>150000</v>
      </c>
      <c r="R121" s="50">
        <v>325000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  <c r="Y121" s="50">
        <v>0</v>
      </c>
      <c r="Z121" s="50">
        <v>0</v>
      </c>
      <c r="AA121" s="50">
        <v>0</v>
      </c>
      <c r="AB121" s="50">
        <v>0</v>
      </c>
      <c r="AC121" s="50"/>
      <c r="AD121" s="50"/>
      <c r="AE121" s="203" t="s">
        <v>412</v>
      </c>
    </row>
    <row r="122" spans="13:31" x14ac:dyDescent="0.15">
      <c r="M122" s="173" t="s">
        <v>435</v>
      </c>
      <c r="N122" s="50">
        <v>2</v>
      </c>
      <c r="O122" s="50">
        <v>30000</v>
      </c>
      <c r="P122" s="50">
        <v>520000</v>
      </c>
      <c r="Q122" s="50">
        <v>430000</v>
      </c>
      <c r="R122" s="50">
        <v>420000</v>
      </c>
      <c r="S122" s="50">
        <v>0</v>
      </c>
      <c r="T122" s="50">
        <v>940000</v>
      </c>
      <c r="U122" s="50">
        <v>400000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320000</v>
      </c>
      <c r="AD122" s="50" t="s">
        <v>102</v>
      </c>
      <c r="AE122" s="203" t="s">
        <v>413</v>
      </c>
    </row>
    <row r="123" spans="13:31" x14ac:dyDescent="0.15">
      <c r="M123" s="173" t="s">
        <v>437</v>
      </c>
      <c r="N123" s="50">
        <v>2</v>
      </c>
      <c r="O123" s="50">
        <v>30000</v>
      </c>
      <c r="P123" s="50">
        <v>520000</v>
      </c>
      <c r="Q123" s="50">
        <v>430000</v>
      </c>
      <c r="R123" s="50">
        <v>420000</v>
      </c>
      <c r="S123" s="50">
        <v>0</v>
      </c>
      <c r="T123" s="50">
        <v>940000</v>
      </c>
      <c r="U123" s="50">
        <v>400000</v>
      </c>
      <c r="V123" s="50">
        <v>0</v>
      </c>
      <c r="W123" s="50">
        <v>0</v>
      </c>
      <c r="X123" s="50">
        <v>0</v>
      </c>
      <c r="Y123" s="50">
        <v>0</v>
      </c>
      <c r="Z123" s="50">
        <v>0</v>
      </c>
      <c r="AA123" s="50">
        <v>0</v>
      </c>
      <c r="AB123" s="50">
        <v>0</v>
      </c>
      <c r="AC123" s="50">
        <v>320000</v>
      </c>
      <c r="AD123" s="50" t="s">
        <v>102</v>
      </c>
      <c r="AE123" s="203" t="s">
        <v>413</v>
      </c>
    </row>
    <row r="124" spans="13:31" x14ac:dyDescent="0.15">
      <c r="M124" s="173" t="s">
        <v>436</v>
      </c>
      <c r="N124" s="50">
        <v>2</v>
      </c>
      <c r="O124" s="50">
        <v>30000</v>
      </c>
      <c r="P124" s="50">
        <v>520000</v>
      </c>
      <c r="Q124" s="50">
        <v>370000</v>
      </c>
      <c r="R124" s="50">
        <v>420000</v>
      </c>
      <c r="S124" s="50">
        <v>0</v>
      </c>
      <c r="T124" s="50">
        <v>940000</v>
      </c>
      <c r="U124" s="50">
        <v>320000</v>
      </c>
      <c r="V124" s="50">
        <v>0</v>
      </c>
      <c r="W124" s="50">
        <v>0</v>
      </c>
      <c r="X124" s="50">
        <v>0</v>
      </c>
      <c r="Y124" s="50">
        <v>0</v>
      </c>
      <c r="Z124" s="50">
        <v>0</v>
      </c>
      <c r="AA124" s="50">
        <v>0</v>
      </c>
      <c r="AB124" s="50">
        <v>0</v>
      </c>
      <c r="AC124" s="50">
        <v>320000</v>
      </c>
      <c r="AD124" s="50" t="s">
        <v>102</v>
      </c>
      <c r="AE124" s="203" t="s">
        <v>413</v>
      </c>
    </row>
    <row r="125" spans="13:31" x14ac:dyDescent="0.15">
      <c r="M125" s="173" t="s">
        <v>271</v>
      </c>
      <c r="N125" s="50">
        <v>2</v>
      </c>
      <c r="O125" s="50">
        <v>30000</v>
      </c>
      <c r="P125" s="50">
        <v>520000</v>
      </c>
      <c r="Q125" s="50">
        <v>370000</v>
      </c>
      <c r="R125" s="50">
        <v>420000</v>
      </c>
      <c r="S125" s="50">
        <v>0</v>
      </c>
      <c r="T125" s="50">
        <v>940000</v>
      </c>
      <c r="U125" s="50">
        <v>320000</v>
      </c>
      <c r="V125" s="50">
        <v>0</v>
      </c>
      <c r="W125" s="50">
        <v>0</v>
      </c>
      <c r="X125" s="50">
        <v>0</v>
      </c>
      <c r="Y125" s="50">
        <v>0</v>
      </c>
      <c r="Z125" s="50">
        <v>0</v>
      </c>
      <c r="AA125" s="50">
        <v>0</v>
      </c>
      <c r="AB125" s="50">
        <v>0</v>
      </c>
      <c r="AC125" s="50">
        <v>270000</v>
      </c>
      <c r="AD125" s="50" t="s">
        <v>102</v>
      </c>
      <c r="AE125" s="203" t="s">
        <v>413</v>
      </c>
    </row>
    <row r="126" spans="13:31" x14ac:dyDescent="0.15">
      <c r="M126" s="173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</row>
    <row r="127" spans="13:31" x14ac:dyDescent="0.15">
      <c r="M127" s="173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</row>
    <row r="128" spans="13:31" x14ac:dyDescent="0.15">
      <c r="M128" s="173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</row>
    <row r="129" spans="12:31" x14ac:dyDescent="0.15">
      <c r="M129" s="173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</row>
    <row r="130" spans="12:31" x14ac:dyDescent="0.15">
      <c r="M130" s="173" t="s">
        <v>109</v>
      </c>
      <c r="N130" s="50">
        <v>3</v>
      </c>
      <c r="O130" s="50">
        <v>70000</v>
      </c>
      <c r="P130" s="50">
        <v>700000</v>
      </c>
      <c r="Q130" s="50">
        <v>250000</v>
      </c>
      <c r="R130" s="50">
        <v>470000</v>
      </c>
      <c r="S130" s="50">
        <v>0</v>
      </c>
      <c r="T130" s="50">
        <v>1170000</v>
      </c>
      <c r="U130" s="50">
        <v>260000</v>
      </c>
      <c r="V130" s="50">
        <v>0</v>
      </c>
      <c r="W130" s="50">
        <v>1170000</v>
      </c>
      <c r="X130" s="50">
        <v>290000</v>
      </c>
      <c r="Y130" s="50">
        <v>0</v>
      </c>
      <c r="Z130" s="50">
        <v>0</v>
      </c>
      <c r="AA130" s="50">
        <v>0</v>
      </c>
      <c r="AB130" s="50">
        <v>0</v>
      </c>
      <c r="AC130" s="50">
        <v>250000</v>
      </c>
      <c r="AD130" s="50" t="s">
        <v>102</v>
      </c>
      <c r="AE130" s="203" t="s">
        <v>414</v>
      </c>
    </row>
    <row r="131" spans="12:31" x14ac:dyDescent="0.15">
      <c r="M131" s="173" t="s">
        <v>272</v>
      </c>
      <c r="N131" s="50">
        <v>3</v>
      </c>
      <c r="O131" s="50">
        <v>70000</v>
      </c>
      <c r="P131" s="50">
        <v>700000</v>
      </c>
      <c r="Q131" s="50">
        <v>230000</v>
      </c>
      <c r="R131" s="50">
        <v>470000</v>
      </c>
      <c r="S131" s="50">
        <v>0</v>
      </c>
      <c r="T131" s="50">
        <v>1170000</v>
      </c>
      <c r="U131" s="50">
        <v>250000</v>
      </c>
      <c r="V131" s="50">
        <v>0</v>
      </c>
      <c r="W131" s="50">
        <v>1170000</v>
      </c>
      <c r="X131" s="50">
        <v>260000</v>
      </c>
      <c r="Y131" s="50">
        <v>0</v>
      </c>
      <c r="Z131" s="50">
        <v>0</v>
      </c>
      <c r="AA131" s="50">
        <v>0</v>
      </c>
      <c r="AB131" s="50">
        <v>0</v>
      </c>
      <c r="AC131" s="50">
        <v>250000</v>
      </c>
      <c r="AD131" s="50" t="s">
        <v>102</v>
      </c>
      <c r="AE131" s="203" t="s">
        <v>414</v>
      </c>
    </row>
    <row r="132" spans="12:31" x14ac:dyDescent="0.15">
      <c r="L132" s="49"/>
      <c r="M132" s="173" t="s">
        <v>110</v>
      </c>
      <c r="N132" s="50">
        <v>3</v>
      </c>
      <c r="O132" s="50">
        <v>70000</v>
      </c>
      <c r="P132" s="50">
        <v>700000</v>
      </c>
      <c r="Q132" s="50">
        <v>240000</v>
      </c>
      <c r="R132" s="50">
        <v>470000</v>
      </c>
      <c r="S132" s="50">
        <v>0</v>
      </c>
      <c r="T132" s="50">
        <v>1170000</v>
      </c>
      <c r="U132" s="50">
        <v>270000</v>
      </c>
      <c r="V132" s="50">
        <v>0</v>
      </c>
      <c r="W132" s="50">
        <v>1170000</v>
      </c>
      <c r="X132" s="50">
        <v>390000</v>
      </c>
      <c r="Y132" s="50">
        <v>0</v>
      </c>
      <c r="Z132" s="50">
        <v>0</v>
      </c>
      <c r="AA132" s="50">
        <v>0</v>
      </c>
      <c r="AB132" s="50">
        <v>0</v>
      </c>
      <c r="AC132" s="50">
        <v>250000</v>
      </c>
      <c r="AD132" s="50" t="s">
        <v>102</v>
      </c>
      <c r="AE132" s="203" t="s">
        <v>414</v>
      </c>
    </row>
    <row r="133" spans="12:31" x14ac:dyDescent="0.15">
      <c r="M133" s="173" t="s">
        <v>273</v>
      </c>
      <c r="N133" s="50">
        <v>2</v>
      </c>
      <c r="O133" s="50">
        <v>70000</v>
      </c>
      <c r="P133" s="50">
        <v>700000</v>
      </c>
      <c r="Q133" s="50">
        <v>300000</v>
      </c>
      <c r="R133" s="50">
        <v>470000</v>
      </c>
      <c r="S133" s="50">
        <v>0</v>
      </c>
      <c r="T133" s="50">
        <v>1170000</v>
      </c>
      <c r="U133" s="50">
        <v>280000</v>
      </c>
      <c r="V133" s="50">
        <v>0</v>
      </c>
      <c r="W133" s="50">
        <v>0</v>
      </c>
      <c r="X133" s="50">
        <v>0</v>
      </c>
      <c r="Y133" s="50">
        <v>0</v>
      </c>
      <c r="Z133" s="50">
        <v>0</v>
      </c>
      <c r="AA133" s="50">
        <v>0</v>
      </c>
      <c r="AB133" s="50">
        <v>0</v>
      </c>
      <c r="AC133" s="50">
        <v>250000</v>
      </c>
      <c r="AD133" s="50" t="s">
        <v>102</v>
      </c>
      <c r="AE133" s="203" t="s">
        <v>414</v>
      </c>
    </row>
    <row r="134" spans="12:31" x14ac:dyDescent="0.15">
      <c r="M134" s="173" t="s">
        <v>274</v>
      </c>
      <c r="N134" s="50">
        <v>2</v>
      </c>
      <c r="O134" s="50">
        <v>70000</v>
      </c>
      <c r="P134" s="50">
        <v>700000</v>
      </c>
      <c r="Q134" s="50">
        <v>250000</v>
      </c>
      <c r="R134" s="50">
        <v>470000</v>
      </c>
      <c r="S134" s="50">
        <v>0</v>
      </c>
      <c r="T134" s="50">
        <v>1170000</v>
      </c>
      <c r="U134" s="50">
        <v>250000</v>
      </c>
      <c r="V134" s="50">
        <v>0</v>
      </c>
      <c r="W134" s="50">
        <v>0</v>
      </c>
      <c r="X134" s="50">
        <v>0</v>
      </c>
      <c r="Y134" s="50">
        <v>0</v>
      </c>
      <c r="Z134" s="50">
        <v>0</v>
      </c>
      <c r="AA134" s="50">
        <v>0</v>
      </c>
      <c r="AB134" s="50">
        <v>0</v>
      </c>
      <c r="AC134" s="50">
        <v>250000</v>
      </c>
      <c r="AD134" s="50" t="s">
        <v>102</v>
      </c>
      <c r="AE134" s="203" t="s">
        <v>414</v>
      </c>
    </row>
    <row r="135" spans="12:31" x14ac:dyDescent="0.15">
      <c r="M135" s="173" t="s">
        <v>275</v>
      </c>
      <c r="N135" s="50">
        <v>2</v>
      </c>
      <c r="O135" s="50">
        <v>70000</v>
      </c>
      <c r="P135" s="50">
        <v>700000</v>
      </c>
      <c r="Q135" s="50">
        <v>230000</v>
      </c>
      <c r="R135" s="50">
        <v>470000</v>
      </c>
      <c r="S135" s="50">
        <v>0</v>
      </c>
      <c r="T135" s="50">
        <v>1170000</v>
      </c>
      <c r="U135" s="50">
        <v>250000</v>
      </c>
      <c r="V135" s="50">
        <v>0</v>
      </c>
      <c r="W135" s="50">
        <v>0</v>
      </c>
      <c r="X135" s="50">
        <v>0</v>
      </c>
      <c r="Y135" s="50">
        <v>0</v>
      </c>
      <c r="Z135" s="50">
        <v>0</v>
      </c>
      <c r="AA135" s="50">
        <v>0</v>
      </c>
      <c r="AB135" s="50">
        <v>0</v>
      </c>
      <c r="AC135" s="50">
        <v>250000</v>
      </c>
      <c r="AD135" s="50" t="s">
        <v>102</v>
      </c>
      <c r="AE135" s="203" t="s">
        <v>414</v>
      </c>
    </row>
    <row r="136" spans="12:31" x14ac:dyDescent="0.15">
      <c r="M136" s="173" t="s">
        <v>276</v>
      </c>
      <c r="N136" s="50">
        <v>3</v>
      </c>
      <c r="O136" s="50">
        <v>100000</v>
      </c>
      <c r="P136" s="50">
        <v>610000</v>
      </c>
      <c r="Q136" s="50">
        <v>530000</v>
      </c>
      <c r="R136" s="50">
        <v>400000</v>
      </c>
      <c r="S136" s="50">
        <v>0</v>
      </c>
      <c r="T136" s="50">
        <v>1010000</v>
      </c>
      <c r="U136" s="50">
        <v>270000</v>
      </c>
      <c r="V136" s="50">
        <v>0</v>
      </c>
      <c r="W136" s="50">
        <v>1010000</v>
      </c>
      <c r="X136" s="50">
        <v>240000</v>
      </c>
      <c r="Y136" s="50">
        <v>0</v>
      </c>
      <c r="Z136" s="50">
        <v>0</v>
      </c>
      <c r="AA136" s="50">
        <v>0</v>
      </c>
      <c r="AB136" s="50">
        <v>0</v>
      </c>
      <c r="AC136" s="50"/>
      <c r="AD136" s="50"/>
      <c r="AE136" s="203" t="s">
        <v>415</v>
      </c>
    </row>
    <row r="137" spans="12:31" x14ac:dyDescent="0.15">
      <c r="M137" s="173" t="s">
        <v>277</v>
      </c>
      <c r="N137" s="50">
        <v>4</v>
      </c>
      <c r="O137" s="50">
        <v>100000</v>
      </c>
      <c r="P137" s="50">
        <v>610000</v>
      </c>
      <c r="Q137" s="50">
        <v>530000</v>
      </c>
      <c r="R137" s="50">
        <v>400000</v>
      </c>
      <c r="S137" s="50">
        <v>0</v>
      </c>
      <c r="T137" s="50">
        <v>1010000</v>
      </c>
      <c r="U137" s="50">
        <v>270000</v>
      </c>
      <c r="V137" s="50">
        <v>0</v>
      </c>
      <c r="W137" s="50">
        <v>1010000</v>
      </c>
      <c r="X137" s="50">
        <v>270000</v>
      </c>
      <c r="Y137" s="50">
        <v>0</v>
      </c>
      <c r="Z137" s="50">
        <v>1010000</v>
      </c>
      <c r="AA137" s="50">
        <v>240000</v>
      </c>
      <c r="AB137" s="50">
        <v>0</v>
      </c>
      <c r="AC137" s="50"/>
      <c r="AD137" s="50"/>
      <c r="AE137" s="203" t="s">
        <v>415</v>
      </c>
    </row>
    <row r="138" spans="12:31" x14ac:dyDescent="0.15">
      <c r="M138" s="173" t="s">
        <v>278</v>
      </c>
      <c r="N138" s="50">
        <v>4</v>
      </c>
      <c r="O138" s="50">
        <v>100000</v>
      </c>
      <c r="P138" s="50">
        <v>610000</v>
      </c>
      <c r="Q138" s="50">
        <v>530000</v>
      </c>
      <c r="R138" s="50">
        <v>400000</v>
      </c>
      <c r="S138" s="50">
        <v>190000</v>
      </c>
      <c r="T138" s="50">
        <v>1010000</v>
      </c>
      <c r="U138" s="50">
        <v>270000</v>
      </c>
      <c r="V138" s="50">
        <v>170000</v>
      </c>
      <c r="W138" s="50">
        <v>1010000</v>
      </c>
      <c r="X138" s="50">
        <v>270000</v>
      </c>
      <c r="Y138" s="50">
        <v>170000</v>
      </c>
      <c r="Z138" s="50">
        <v>1010000</v>
      </c>
      <c r="AA138" s="50">
        <v>240000</v>
      </c>
      <c r="AB138" s="50">
        <v>170000</v>
      </c>
      <c r="AC138" s="50"/>
      <c r="AD138" s="50"/>
      <c r="AE138" s="203" t="s">
        <v>415</v>
      </c>
    </row>
    <row r="139" spans="12:31" x14ac:dyDescent="0.15">
      <c r="M139" s="173" t="s">
        <v>279</v>
      </c>
      <c r="N139" s="50">
        <v>1</v>
      </c>
      <c r="O139" s="50">
        <v>100000</v>
      </c>
      <c r="P139" s="50">
        <v>610000</v>
      </c>
      <c r="Q139" s="50">
        <v>530000</v>
      </c>
      <c r="R139" s="50">
        <v>400000</v>
      </c>
      <c r="S139" s="50">
        <v>0</v>
      </c>
      <c r="T139" s="50">
        <v>0</v>
      </c>
      <c r="U139" s="50">
        <v>0</v>
      </c>
      <c r="V139" s="50">
        <v>0</v>
      </c>
      <c r="W139" s="50">
        <v>0</v>
      </c>
      <c r="X139" s="50">
        <v>0</v>
      </c>
      <c r="Y139" s="50">
        <v>0</v>
      </c>
      <c r="Z139" s="50">
        <v>0</v>
      </c>
      <c r="AA139" s="50">
        <v>0</v>
      </c>
      <c r="AB139" s="50">
        <v>0</v>
      </c>
      <c r="AC139" s="50"/>
      <c r="AD139" s="50"/>
      <c r="AE139" s="203" t="s">
        <v>415</v>
      </c>
    </row>
    <row r="140" spans="12:31" x14ac:dyDescent="0.15">
      <c r="M140" s="173" t="s">
        <v>379</v>
      </c>
      <c r="N140" s="50">
        <v>3</v>
      </c>
      <c r="O140" s="50">
        <v>150000</v>
      </c>
      <c r="P140" s="50">
        <v>435000</v>
      </c>
      <c r="Q140" s="50">
        <v>331000</v>
      </c>
      <c r="R140" s="50">
        <v>255000</v>
      </c>
      <c r="S140" s="50">
        <v>114320</v>
      </c>
      <c r="T140" s="50">
        <v>690000</v>
      </c>
      <c r="U140" s="50">
        <v>332000</v>
      </c>
      <c r="V140" s="50">
        <v>151000</v>
      </c>
      <c r="W140" s="50">
        <v>690000</v>
      </c>
      <c r="X140" s="50">
        <v>272000</v>
      </c>
      <c r="Y140" s="50">
        <v>151000</v>
      </c>
      <c r="Z140" s="50">
        <v>0</v>
      </c>
      <c r="AA140" s="50">
        <v>0</v>
      </c>
      <c r="AB140" s="50">
        <v>0</v>
      </c>
      <c r="AC140" s="50"/>
      <c r="AD140" s="50"/>
      <c r="AE140" s="203" t="s">
        <v>416</v>
      </c>
    </row>
    <row r="141" spans="12:31" x14ac:dyDescent="0.15">
      <c r="M141" s="173" t="s">
        <v>280</v>
      </c>
      <c r="N141" s="50">
        <v>2</v>
      </c>
      <c r="O141" s="50">
        <v>150000</v>
      </c>
      <c r="P141" s="50">
        <v>485000</v>
      </c>
      <c r="Q141" s="50">
        <v>256000</v>
      </c>
      <c r="R141" s="50">
        <v>305000</v>
      </c>
      <c r="S141" s="50">
        <v>0</v>
      </c>
      <c r="T141" s="50">
        <v>790000</v>
      </c>
      <c r="U141" s="50">
        <v>242000</v>
      </c>
      <c r="V141" s="50">
        <v>0</v>
      </c>
      <c r="W141" s="50">
        <v>0</v>
      </c>
      <c r="X141" s="50">
        <v>0</v>
      </c>
      <c r="Y141" s="50">
        <v>0</v>
      </c>
      <c r="Z141" s="50">
        <v>0</v>
      </c>
      <c r="AA141" s="50">
        <v>0</v>
      </c>
      <c r="AB141" s="50">
        <v>0</v>
      </c>
      <c r="AC141" s="50">
        <v>165000</v>
      </c>
      <c r="AD141" s="50" t="s">
        <v>102</v>
      </c>
      <c r="AE141" s="203" t="s">
        <v>416</v>
      </c>
    </row>
    <row r="142" spans="12:31" x14ac:dyDescent="0.15">
      <c r="M142" s="173" t="s">
        <v>281</v>
      </c>
      <c r="N142" s="50">
        <v>2</v>
      </c>
      <c r="O142" s="50">
        <v>150000</v>
      </c>
      <c r="P142" s="50">
        <v>485000</v>
      </c>
      <c r="Q142" s="50">
        <v>259000</v>
      </c>
      <c r="R142" s="50">
        <v>305000</v>
      </c>
      <c r="S142" s="50">
        <v>0</v>
      </c>
      <c r="T142" s="50">
        <v>790000</v>
      </c>
      <c r="U142" s="50">
        <v>220000</v>
      </c>
      <c r="V142" s="50">
        <v>0</v>
      </c>
      <c r="W142" s="50">
        <v>0</v>
      </c>
      <c r="X142" s="50">
        <v>0</v>
      </c>
      <c r="Y142" s="50">
        <v>0</v>
      </c>
      <c r="Z142" s="50">
        <v>0</v>
      </c>
      <c r="AA142" s="50">
        <v>0</v>
      </c>
      <c r="AB142" s="50">
        <v>0</v>
      </c>
      <c r="AC142" s="50">
        <v>165000</v>
      </c>
      <c r="AD142" s="50" t="s">
        <v>102</v>
      </c>
      <c r="AE142" s="203" t="s">
        <v>416</v>
      </c>
    </row>
    <row r="143" spans="12:31" x14ac:dyDescent="0.15">
      <c r="M143" s="173" t="s">
        <v>397</v>
      </c>
      <c r="N143" s="50">
        <v>1</v>
      </c>
      <c r="O143" s="50">
        <v>150000</v>
      </c>
      <c r="P143" s="50">
        <v>485000</v>
      </c>
      <c r="Q143" s="50">
        <v>236000</v>
      </c>
      <c r="R143" s="50">
        <v>305000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  <c r="AA143" s="50">
        <v>0</v>
      </c>
      <c r="AB143" s="50">
        <v>0</v>
      </c>
      <c r="AC143" s="50"/>
      <c r="AD143" s="50"/>
      <c r="AE143" s="203" t="s">
        <v>416</v>
      </c>
    </row>
    <row r="144" spans="12:31" x14ac:dyDescent="0.15">
      <c r="M144" s="173" t="s">
        <v>282</v>
      </c>
      <c r="N144" s="50">
        <v>2</v>
      </c>
      <c r="O144" s="50">
        <v>150000</v>
      </c>
      <c r="P144" s="50">
        <v>485000</v>
      </c>
      <c r="Q144" s="50">
        <v>285000</v>
      </c>
      <c r="R144" s="50">
        <v>305000</v>
      </c>
      <c r="S144" s="50">
        <v>0</v>
      </c>
      <c r="T144" s="50">
        <v>790000</v>
      </c>
      <c r="U144" s="50">
        <v>224000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>
        <v>0</v>
      </c>
      <c r="AB144" s="50">
        <v>0</v>
      </c>
      <c r="AC144" s="50">
        <v>165000</v>
      </c>
      <c r="AD144" s="50" t="s">
        <v>102</v>
      </c>
      <c r="AE144" s="203" t="s">
        <v>416</v>
      </c>
    </row>
    <row r="145" spans="12:31" x14ac:dyDescent="0.15">
      <c r="M145" s="173" t="s">
        <v>283</v>
      </c>
      <c r="N145" s="50">
        <v>1</v>
      </c>
      <c r="O145" s="50">
        <v>150000</v>
      </c>
      <c r="P145" s="50">
        <v>485000</v>
      </c>
      <c r="Q145" s="50">
        <v>317000</v>
      </c>
      <c r="R145" s="50">
        <v>305000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50">
        <v>0</v>
      </c>
      <c r="Z145" s="50">
        <v>0</v>
      </c>
      <c r="AA145" s="50">
        <v>0</v>
      </c>
      <c r="AB145" s="50">
        <v>0</v>
      </c>
      <c r="AC145" s="50"/>
      <c r="AD145" s="50"/>
      <c r="AE145" s="203" t="s">
        <v>416</v>
      </c>
    </row>
    <row r="146" spans="12:31" x14ac:dyDescent="0.15">
      <c r="M146" s="173" t="s">
        <v>284</v>
      </c>
      <c r="N146" s="50">
        <v>2</v>
      </c>
      <c r="O146" s="50">
        <v>150000</v>
      </c>
      <c r="P146" s="50">
        <v>485000</v>
      </c>
      <c r="Q146" s="50">
        <v>202000</v>
      </c>
      <c r="R146" s="50">
        <v>305000</v>
      </c>
      <c r="S146" s="50">
        <v>0</v>
      </c>
      <c r="T146" s="50">
        <v>790000</v>
      </c>
      <c r="U146" s="50">
        <v>199000</v>
      </c>
      <c r="V146" s="50">
        <v>0</v>
      </c>
      <c r="W146" s="50">
        <v>0</v>
      </c>
      <c r="X146" s="50">
        <v>0</v>
      </c>
      <c r="Y146" s="50">
        <v>0</v>
      </c>
      <c r="Z146" s="50">
        <v>0</v>
      </c>
      <c r="AA146" s="50">
        <v>0</v>
      </c>
      <c r="AB146" s="50">
        <v>0</v>
      </c>
      <c r="AC146" s="50">
        <v>165000</v>
      </c>
      <c r="AD146" s="50" t="s">
        <v>102</v>
      </c>
      <c r="AE146" s="203" t="s">
        <v>416</v>
      </c>
    </row>
    <row r="147" spans="12:31" x14ac:dyDescent="0.15">
      <c r="M147" s="173" t="s">
        <v>285</v>
      </c>
      <c r="N147" s="50">
        <v>3</v>
      </c>
      <c r="O147" s="50">
        <v>150000</v>
      </c>
      <c r="P147" s="50">
        <v>485000</v>
      </c>
      <c r="Q147" s="50">
        <v>212000</v>
      </c>
      <c r="R147" s="50">
        <v>305000</v>
      </c>
      <c r="S147" s="50">
        <v>0</v>
      </c>
      <c r="T147" s="50">
        <v>790000</v>
      </c>
      <c r="U147" s="50">
        <v>173000</v>
      </c>
      <c r="V147" s="50">
        <v>0</v>
      </c>
      <c r="W147" s="50">
        <v>790000</v>
      </c>
      <c r="X147" s="50">
        <v>143000</v>
      </c>
      <c r="Y147" s="50">
        <v>0</v>
      </c>
      <c r="Z147" s="50">
        <v>0</v>
      </c>
      <c r="AA147" s="50">
        <v>0</v>
      </c>
      <c r="AB147" s="50">
        <v>0</v>
      </c>
      <c r="AC147" s="50"/>
      <c r="AD147" s="50"/>
      <c r="AE147" s="203" t="s">
        <v>416</v>
      </c>
    </row>
    <row r="148" spans="12:31" x14ac:dyDescent="0.15">
      <c r="M148" s="173" t="s">
        <v>286</v>
      </c>
      <c r="N148" s="50">
        <v>3</v>
      </c>
      <c r="O148" s="50">
        <v>50000</v>
      </c>
      <c r="P148" s="50">
        <v>635000</v>
      </c>
      <c r="Q148" s="50">
        <v>308000</v>
      </c>
      <c r="R148" s="50">
        <v>445000</v>
      </c>
      <c r="S148" s="50">
        <v>0</v>
      </c>
      <c r="T148" s="50">
        <v>1080000</v>
      </c>
      <c r="U148" s="50">
        <v>209000</v>
      </c>
      <c r="V148" s="50">
        <v>0</v>
      </c>
      <c r="W148" s="50">
        <v>1080000</v>
      </c>
      <c r="X148" s="50">
        <v>181000</v>
      </c>
      <c r="Y148" s="50">
        <v>0</v>
      </c>
      <c r="Z148" s="50">
        <v>0</v>
      </c>
      <c r="AA148" s="50">
        <v>0</v>
      </c>
      <c r="AB148" s="50">
        <v>0</v>
      </c>
      <c r="AC148" s="50">
        <v>390000</v>
      </c>
      <c r="AD148" s="50" t="s">
        <v>102</v>
      </c>
      <c r="AE148" s="203" t="s">
        <v>417</v>
      </c>
    </row>
    <row r="149" spans="12:31" x14ac:dyDescent="0.15">
      <c r="M149" s="173" t="s">
        <v>81</v>
      </c>
      <c r="N149" s="50">
        <v>2</v>
      </c>
      <c r="O149" s="50">
        <v>50000</v>
      </c>
      <c r="P149" s="50">
        <v>635000</v>
      </c>
      <c r="Q149" s="50">
        <v>303000</v>
      </c>
      <c r="R149" s="50">
        <v>445000</v>
      </c>
      <c r="S149" s="50">
        <v>0</v>
      </c>
      <c r="T149" s="50">
        <v>1080000</v>
      </c>
      <c r="U149" s="50">
        <v>235000</v>
      </c>
      <c r="V149" s="50">
        <v>0</v>
      </c>
      <c r="W149" s="50">
        <v>0</v>
      </c>
      <c r="X149" s="50">
        <v>0</v>
      </c>
      <c r="Y149" s="50">
        <v>0</v>
      </c>
      <c r="Z149" s="50">
        <v>0</v>
      </c>
      <c r="AA149" s="50">
        <v>0</v>
      </c>
      <c r="AB149" s="50">
        <v>0</v>
      </c>
      <c r="AC149" s="50">
        <v>390000</v>
      </c>
      <c r="AD149" s="50" t="s">
        <v>102</v>
      </c>
      <c r="AE149" s="203" t="s">
        <v>417</v>
      </c>
    </row>
    <row r="150" spans="12:31" x14ac:dyDescent="0.15">
      <c r="M150" s="173" t="s">
        <v>83</v>
      </c>
      <c r="N150" s="50">
        <v>2</v>
      </c>
      <c r="O150" s="50">
        <v>50000</v>
      </c>
      <c r="P150" s="50">
        <v>635000</v>
      </c>
      <c r="Q150" s="50">
        <v>263000</v>
      </c>
      <c r="R150" s="50">
        <v>445000</v>
      </c>
      <c r="S150" s="50">
        <v>0</v>
      </c>
      <c r="T150" s="50">
        <v>1080000</v>
      </c>
      <c r="U150" s="50">
        <v>185000</v>
      </c>
      <c r="V150" s="50">
        <v>0</v>
      </c>
      <c r="W150" s="50">
        <v>0</v>
      </c>
      <c r="X150" s="50">
        <v>0</v>
      </c>
      <c r="Y150" s="50">
        <v>0</v>
      </c>
      <c r="Z150" s="50">
        <v>0</v>
      </c>
      <c r="AA150" s="50">
        <v>0</v>
      </c>
      <c r="AB150" s="50">
        <v>0</v>
      </c>
      <c r="AC150" s="50">
        <v>390000</v>
      </c>
      <c r="AD150" s="50" t="s">
        <v>102</v>
      </c>
      <c r="AE150" s="203" t="s">
        <v>417</v>
      </c>
    </row>
    <row r="151" spans="12:31" x14ac:dyDescent="0.15">
      <c r="M151" s="173" t="s">
        <v>82</v>
      </c>
      <c r="N151" s="50">
        <v>2</v>
      </c>
      <c r="O151" s="50">
        <v>50000</v>
      </c>
      <c r="P151" s="50">
        <v>635000</v>
      </c>
      <c r="Q151" s="50">
        <v>235000</v>
      </c>
      <c r="R151" s="50">
        <v>445000</v>
      </c>
      <c r="S151" s="50">
        <v>0</v>
      </c>
      <c r="T151" s="50">
        <v>1080000</v>
      </c>
      <c r="U151" s="50">
        <v>185000</v>
      </c>
      <c r="V151" s="50">
        <v>0</v>
      </c>
      <c r="W151" s="50">
        <v>0</v>
      </c>
      <c r="X151" s="50">
        <v>0</v>
      </c>
      <c r="Y151" s="50">
        <v>0</v>
      </c>
      <c r="Z151" s="50">
        <v>0</v>
      </c>
      <c r="AA151" s="50">
        <v>0</v>
      </c>
      <c r="AB151" s="50">
        <v>0</v>
      </c>
      <c r="AC151" s="50">
        <v>390000</v>
      </c>
      <c r="AD151" s="50" t="s">
        <v>102</v>
      </c>
      <c r="AE151" s="203" t="s">
        <v>417</v>
      </c>
    </row>
    <row r="152" spans="12:31" x14ac:dyDescent="0.15">
      <c r="M152" s="173" t="s">
        <v>287</v>
      </c>
      <c r="N152" s="50">
        <v>2</v>
      </c>
      <c r="O152" s="50">
        <v>50000</v>
      </c>
      <c r="P152" s="50">
        <v>635000</v>
      </c>
      <c r="Q152" s="50">
        <v>270000</v>
      </c>
      <c r="R152" s="50">
        <v>445000</v>
      </c>
      <c r="S152" s="50">
        <v>0</v>
      </c>
      <c r="T152" s="50">
        <v>1080000</v>
      </c>
      <c r="U152" s="50">
        <v>191000</v>
      </c>
      <c r="V152" s="50">
        <v>0</v>
      </c>
      <c r="W152" s="50">
        <v>0</v>
      </c>
      <c r="X152" s="50">
        <v>0</v>
      </c>
      <c r="Y152" s="50">
        <v>0</v>
      </c>
      <c r="Z152" s="50">
        <v>0</v>
      </c>
      <c r="AA152" s="50">
        <v>0</v>
      </c>
      <c r="AB152" s="50">
        <v>0</v>
      </c>
      <c r="AC152" s="50">
        <v>390000</v>
      </c>
      <c r="AD152" s="50" t="s">
        <v>102</v>
      </c>
      <c r="AE152" s="203" t="s">
        <v>417</v>
      </c>
    </row>
    <row r="153" spans="12:31" x14ac:dyDescent="0.15">
      <c r="M153" s="173" t="s">
        <v>288</v>
      </c>
      <c r="N153" s="50">
        <v>4</v>
      </c>
      <c r="O153" s="50">
        <v>50000</v>
      </c>
      <c r="P153" s="50">
        <v>635000</v>
      </c>
      <c r="Q153" s="50">
        <v>235000</v>
      </c>
      <c r="R153" s="50">
        <v>445000</v>
      </c>
      <c r="S153" s="50">
        <v>0</v>
      </c>
      <c r="T153" s="50">
        <v>1080000</v>
      </c>
      <c r="U153" s="50">
        <v>185000</v>
      </c>
      <c r="V153" s="50">
        <v>0</v>
      </c>
      <c r="W153" s="50">
        <v>1080000</v>
      </c>
      <c r="X153" s="50">
        <v>209000</v>
      </c>
      <c r="Y153" s="50">
        <v>0</v>
      </c>
      <c r="Z153" s="50">
        <v>1080000</v>
      </c>
      <c r="AA153" s="50">
        <v>181000</v>
      </c>
      <c r="AB153" s="50">
        <v>0</v>
      </c>
      <c r="AC153" s="50">
        <v>390000</v>
      </c>
      <c r="AD153" s="50" t="s">
        <v>102</v>
      </c>
      <c r="AE153" s="203" t="s">
        <v>417</v>
      </c>
    </row>
    <row r="154" spans="12:31" x14ac:dyDescent="0.15">
      <c r="M154" s="173" t="s">
        <v>84</v>
      </c>
      <c r="N154" s="50">
        <v>1</v>
      </c>
      <c r="O154" s="50">
        <v>50000</v>
      </c>
      <c r="P154" s="50">
        <v>635000</v>
      </c>
      <c r="Q154" s="50">
        <v>181000</v>
      </c>
      <c r="R154" s="50">
        <v>445000</v>
      </c>
      <c r="S154" s="50">
        <v>0</v>
      </c>
      <c r="T154" s="50">
        <v>0</v>
      </c>
      <c r="U154" s="50">
        <v>0</v>
      </c>
      <c r="V154" s="50">
        <v>0</v>
      </c>
      <c r="W154" s="50">
        <v>0</v>
      </c>
      <c r="X154" s="50">
        <v>0</v>
      </c>
      <c r="Y154" s="50">
        <v>0</v>
      </c>
      <c r="Z154" s="50">
        <v>0</v>
      </c>
      <c r="AA154" s="50">
        <v>0</v>
      </c>
      <c r="AB154" s="50">
        <v>0</v>
      </c>
      <c r="AC154" s="50"/>
      <c r="AD154" s="50"/>
      <c r="AE154" s="203" t="s">
        <v>417</v>
      </c>
    </row>
    <row r="155" spans="12:31" x14ac:dyDescent="0.15">
      <c r="M155" s="173" t="s">
        <v>289</v>
      </c>
      <c r="N155" s="50">
        <v>2</v>
      </c>
      <c r="O155" s="50">
        <v>50000</v>
      </c>
      <c r="P155" s="50">
        <v>495000</v>
      </c>
      <c r="Q155" s="50">
        <v>309000</v>
      </c>
      <c r="R155" s="50">
        <v>395000</v>
      </c>
      <c r="S155" s="50">
        <v>0</v>
      </c>
      <c r="T155" s="50">
        <v>890000</v>
      </c>
      <c r="U155" s="50">
        <v>283000</v>
      </c>
      <c r="V155" s="50">
        <v>0</v>
      </c>
      <c r="W155" s="50">
        <v>0</v>
      </c>
      <c r="X155" s="50">
        <v>0</v>
      </c>
      <c r="Y155" s="50">
        <v>0</v>
      </c>
      <c r="Z155" s="50">
        <v>0</v>
      </c>
      <c r="AA155" s="50">
        <v>0</v>
      </c>
      <c r="AB155" s="50">
        <v>0</v>
      </c>
      <c r="AC155" s="50"/>
      <c r="AD155" s="50"/>
      <c r="AE155" s="203" t="s">
        <v>418</v>
      </c>
    </row>
    <row r="156" spans="12:31" x14ac:dyDescent="0.15">
      <c r="M156" s="173" t="s">
        <v>290</v>
      </c>
      <c r="N156" s="50">
        <v>2</v>
      </c>
      <c r="O156" s="50">
        <v>50000</v>
      </c>
      <c r="P156" s="50">
        <v>535000</v>
      </c>
      <c r="Q156" s="50">
        <v>429000</v>
      </c>
      <c r="R156" s="50">
        <v>435000</v>
      </c>
      <c r="S156" s="50">
        <v>0</v>
      </c>
      <c r="T156" s="50">
        <v>970000</v>
      </c>
      <c r="U156" s="50">
        <v>378000</v>
      </c>
      <c r="V156" s="50">
        <v>0</v>
      </c>
      <c r="W156" s="50">
        <v>0</v>
      </c>
      <c r="X156" s="50">
        <v>0</v>
      </c>
      <c r="Y156" s="50">
        <v>0</v>
      </c>
      <c r="Z156" s="50">
        <v>0</v>
      </c>
      <c r="AA156" s="50">
        <v>0</v>
      </c>
      <c r="AB156" s="50">
        <v>0</v>
      </c>
      <c r="AC156" s="50"/>
      <c r="AD156" s="50"/>
      <c r="AE156" s="203" t="s">
        <v>418</v>
      </c>
    </row>
    <row r="157" spans="12:31" x14ac:dyDescent="0.15">
      <c r="M157" s="173" t="s">
        <v>291</v>
      </c>
      <c r="N157" s="50">
        <v>3</v>
      </c>
      <c r="O157" s="50">
        <v>50000</v>
      </c>
      <c r="P157" s="50">
        <v>505000</v>
      </c>
      <c r="Q157" s="50">
        <v>356000</v>
      </c>
      <c r="R157" s="50">
        <v>405000</v>
      </c>
      <c r="S157" s="50">
        <v>0</v>
      </c>
      <c r="T157" s="50">
        <v>910000</v>
      </c>
      <c r="U157" s="50">
        <v>370000</v>
      </c>
      <c r="V157" s="50">
        <v>0</v>
      </c>
      <c r="W157" s="50">
        <v>910000</v>
      </c>
      <c r="X157" s="50">
        <v>377000</v>
      </c>
      <c r="Y157" s="50">
        <v>0</v>
      </c>
      <c r="Z157" s="50">
        <v>0</v>
      </c>
      <c r="AA157" s="50">
        <v>0</v>
      </c>
      <c r="AB157" s="50">
        <v>0</v>
      </c>
      <c r="AC157" s="50"/>
      <c r="AD157" s="50"/>
      <c r="AE157" s="203" t="s">
        <v>418</v>
      </c>
    </row>
    <row r="158" spans="12:31" x14ac:dyDescent="0.15">
      <c r="L158" s="49"/>
      <c r="M158" s="173" t="s">
        <v>292</v>
      </c>
      <c r="N158" s="50">
        <v>4</v>
      </c>
      <c r="O158" s="50">
        <v>50000</v>
      </c>
      <c r="P158" s="50">
        <v>505000</v>
      </c>
      <c r="Q158" s="50">
        <v>382000</v>
      </c>
      <c r="R158" s="50">
        <v>405000</v>
      </c>
      <c r="S158" s="50">
        <v>0</v>
      </c>
      <c r="T158" s="50">
        <v>910000</v>
      </c>
      <c r="U158" s="50">
        <v>367000</v>
      </c>
      <c r="V158" s="50">
        <v>0</v>
      </c>
      <c r="W158" s="50">
        <v>910000</v>
      </c>
      <c r="X158" s="50">
        <v>281000</v>
      </c>
      <c r="Y158" s="50">
        <v>0</v>
      </c>
      <c r="Z158" s="50">
        <v>910000</v>
      </c>
      <c r="AA158" s="50">
        <v>364000</v>
      </c>
      <c r="AB158" s="50">
        <v>0</v>
      </c>
      <c r="AC158" s="50"/>
      <c r="AD158" s="50"/>
      <c r="AE158" s="203" t="s">
        <v>418</v>
      </c>
    </row>
    <row r="159" spans="12:31" x14ac:dyDescent="0.15">
      <c r="M159" s="173" t="s">
        <v>293</v>
      </c>
      <c r="N159" s="50">
        <v>4</v>
      </c>
      <c r="O159" s="50">
        <v>50000</v>
      </c>
      <c r="P159" s="50">
        <v>430000</v>
      </c>
      <c r="Q159" s="50">
        <v>246000</v>
      </c>
      <c r="R159" s="50">
        <v>330000</v>
      </c>
      <c r="S159" s="50">
        <v>0</v>
      </c>
      <c r="T159" s="50">
        <v>760000</v>
      </c>
      <c r="U159" s="50">
        <v>184000</v>
      </c>
      <c r="V159" s="50">
        <v>0</v>
      </c>
      <c r="W159" s="50">
        <v>760000</v>
      </c>
      <c r="X159" s="50">
        <v>207000</v>
      </c>
      <c r="Y159" s="50">
        <v>0</v>
      </c>
      <c r="Z159" s="50">
        <v>760000</v>
      </c>
      <c r="AA159" s="50">
        <v>160000</v>
      </c>
      <c r="AB159" s="50">
        <v>0</v>
      </c>
      <c r="AC159" s="50"/>
      <c r="AD159" s="50"/>
      <c r="AE159" s="203" t="s">
        <v>418</v>
      </c>
    </row>
    <row r="160" spans="12:31" x14ac:dyDescent="0.15">
      <c r="M160" s="173" t="s">
        <v>294</v>
      </c>
      <c r="N160" s="50">
        <v>2</v>
      </c>
      <c r="O160" s="50">
        <v>50000</v>
      </c>
      <c r="P160" s="50">
        <v>530000</v>
      </c>
      <c r="Q160" s="50">
        <v>311000</v>
      </c>
      <c r="R160" s="50">
        <v>400000</v>
      </c>
      <c r="S160" s="50">
        <v>0</v>
      </c>
      <c r="T160" s="50">
        <v>930000</v>
      </c>
      <c r="U160" s="50">
        <v>263000</v>
      </c>
      <c r="V160" s="50">
        <v>0</v>
      </c>
      <c r="W160" s="50">
        <v>0</v>
      </c>
      <c r="X160" s="50">
        <v>0</v>
      </c>
      <c r="Y160" s="50">
        <v>0</v>
      </c>
      <c r="Z160" s="50">
        <v>0</v>
      </c>
      <c r="AA160" s="50">
        <v>0</v>
      </c>
      <c r="AB160" s="50">
        <v>0</v>
      </c>
      <c r="AC160" s="50"/>
      <c r="AD160" s="50"/>
      <c r="AE160" s="203" t="s">
        <v>418</v>
      </c>
    </row>
    <row r="161" spans="12:31" x14ac:dyDescent="0.15">
      <c r="M161" s="173" t="s">
        <v>295</v>
      </c>
      <c r="N161" s="50">
        <v>2</v>
      </c>
      <c r="O161" s="50">
        <v>100000</v>
      </c>
      <c r="P161" s="50">
        <v>695000</v>
      </c>
      <c r="Q161" s="50">
        <v>210000</v>
      </c>
      <c r="R161" s="50">
        <v>415000</v>
      </c>
      <c r="S161" s="50">
        <v>0</v>
      </c>
      <c r="T161" s="50">
        <v>1110000</v>
      </c>
      <c r="U161" s="50">
        <v>180000</v>
      </c>
      <c r="V161" s="50">
        <v>0</v>
      </c>
      <c r="W161" s="50">
        <v>0</v>
      </c>
      <c r="X161" s="50">
        <v>0</v>
      </c>
      <c r="Y161" s="50">
        <v>0</v>
      </c>
      <c r="Z161" s="50">
        <v>0</v>
      </c>
      <c r="AA161" s="50">
        <v>0</v>
      </c>
      <c r="AB161" s="50">
        <v>0</v>
      </c>
      <c r="AC161" s="50">
        <v>250000</v>
      </c>
      <c r="AD161" s="50" t="s">
        <v>102</v>
      </c>
      <c r="AE161" s="203" t="s">
        <v>419</v>
      </c>
    </row>
    <row r="162" spans="12:31" x14ac:dyDescent="0.15">
      <c r="M162" s="173" t="s">
        <v>296</v>
      </c>
      <c r="N162" s="50">
        <v>2</v>
      </c>
      <c r="O162" s="50">
        <v>100000</v>
      </c>
      <c r="P162" s="50">
        <v>695000</v>
      </c>
      <c r="Q162" s="50">
        <v>210000</v>
      </c>
      <c r="R162" s="50">
        <v>415000</v>
      </c>
      <c r="S162" s="50">
        <v>0</v>
      </c>
      <c r="T162" s="50">
        <v>1110000</v>
      </c>
      <c r="U162" s="50">
        <v>190000</v>
      </c>
      <c r="V162" s="50">
        <v>0</v>
      </c>
      <c r="W162" s="50">
        <v>0</v>
      </c>
      <c r="X162" s="50">
        <v>0</v>
      </c>
      <c r="Y162" s="50">
        <v>0</v>
      </c>
      <c r="Z162" s="50">
        <v>0</v>
      </c>
      <c r="AA162" s="50">
        <v>0</v>
      </c>
      <c r="AB162" s="50">
        <v>0</v>
      </c>
      <c r="AC162" s="50">
        <v>250000</v>
      </c>
      <c r="AD162" s="50" t="s">
        <v>102</v>
      </c>
      <c r="AE162" s="203" t="s">
        <v>419</v>
      </c>
    </row>
    <row r="163" spans="12:31" x14ac:dyDescent="0.15">
      <c r="L163" s="49"/>
      <c r="M163" s="173" t="s">
        <v>297</v>
      </c>
      <c r="N163" s="50">
        <v>2</v>
      </c>
      <c r="O163" s="50">
        <v>100000</v>
      </c>
      <c r="P163" s="50">
        <v>695000</v>
      </c>
      <c r="Q163" s="50">
        <v>260000</v>
      </c>
      <c r="R163" s="50">
        <v>415000</v>
      </c>
      <c r="S163" s="50">
        <v>0</v>
      </c>
      <c r="T163" s="50">
        <v>1110000</v>
      </c>
      <c r="U163" s="50">
        <v>230000</v>
      </c>
      <c r="V163" s="50">
        <v>0</v>
      </c>
      <c r="W163" s="50">
        <v>0</v>
      </c>
      <c r="X163" s="50">
        <v>0</v>
      </c>
      <c r="Y163" s="50">
        <v>0</v>
      </c>
      <c r="Z163" s="50">
        <v>0</v>
      </c>
      <c r="AA163" s="50">
        <v>0</v>
      </c>
      <c r="AB163" s="50">
        <v>0</v>
      </c>
      <c r="AC163" s="50">
        <v>250000</v>
      </c>
      <c r="AD163" s="50" t="s">
        <v>102</v>
      </c>
      <c r="AE163" s="203" t="s">
        <v>419</v>
      </c>
    </row>
    <row r="164" spans="12:31" x14ac:dyDescent="0.15">
      <c r="M164" s="173" t="s">
        <v>298</v>
      </c>
      <c r="N164" s="50">
        <v>2</v>
      </c>
      <c r="O164" s="50">
        <v>100000</v>
      </c>
      <c r="P164" s="50">
        <v>695000</v>
      </c>
      <c r="Q164" s="50">
        <v>250000</v>
      </c>
      <c r="R164" s="50">
        <v>415000</v>
      </c>
      <c r="S164" s="50">
        <v>0</v>
      </c>
      <c r="T164" s="50">
        <v>1110000</v>
      </c>
      <c r="U164" s="50">
        <v>240000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250000</v>
      </c>
      <c r="AD164" s="50" t="s">
        <v>102</v>
      </c>
      <c r="AE164" s="203" t="s">
        <v>419</v>
      </c>
    </row>
    <row r="165" spans="12:31" x14ac:dyDescent="0.15">
      <c r="M165" s="173" t="s">
        <v>299</v>
      </c>
      <c r="N165" s="50">
        <v>2</v>
      </c>
      <c r="O165" s="50">
        <v>100000</v>
      </c>
      <c r="P165" s="50">
        <v>720000</v>
      </c>
      <c r="Q165" s="50">
        <v>180000</v>
      </c>
      <c r="R165" s="50">
        <v>440000</v>
      </c>
      <c r="S165" s="50">
        <v>0</v>
      </c>
      <c r="T165" s="50">
        <v>1160000</v>
      </c>
      <c r="U165" s="50">
        <v>140000</v>
      </c>
      <c r="V165" s="50">
        <v>0</v>
      </c>
      <c r="W165" s="50">
        <v>0</v>
      </c>
      <c r="X165" s="50">
        <v>0</v>
      </c>
      <c r="Y165" s="50">
        <v>0</v>
      </c>
      <c r="Z165" s="50">
        <v>0</v>
      </c>
      <c r="AA165" s="50">
        <v>0</v>
      </c>
      <c r="AB165" s="50">
        <v>0</v>
      </c>
      <c r="AC165" s="50">
        <v>250000</v>
      </c>
      <c r="AD165" s="50" t="s">
        <v>105</v>
      </c>
      <c r="AE165" s="203" t="s">
        <v>419</v>
      </c>
    </row>
    <row r="166" spans="12:31" x14ac:dyDescent="0.15">
      <c r="M166" s="173" t="s">
        <v>300</v>
      </c>
      <c r="N166" s="50">
        <v>2</v>
      </c>
      <c r="O166" s="50">
        <v>100000</v>
      </c>
      <c r="P166" s="50">
        <v>715000</v>
      </c>
      <c r="Q166" s="50">
        <v>200000</v>
      </c>
      <c r="R166" s="50">
        <v>435000</v>
      </c>
      <c r="S166" s="50">
        <v>0</v>
      </c>
      <c r="T166" s="50">
        <v>1150000</v>
      </c>
      <c r="U166" s="50">
        <v>160000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0">
        <v>0</v>
      </c>
      <c r="AC166" s="50">
        <v>250000</v>
      </c>
      <c r="AD166" s="50" t="s">
        <v>105</v>
      </c>
      <c r="AE166" s="203" t="s">
        <v>419</v>
      </c>
    </row>
    <row r="167" spans="12:31" x14ac:dyDescent="0.15">
      <c r="M167" s="173" t="s">
        <v>301</v>
      </c>
      <c r="N167" s="50">
        <v>1</v>
      </c>
      <c r="O167" s="50">
        <v>50000</v>
      </c>
      <c r="P167" s="50">
        <v>570000</v>
      </c>
      <c r="Q167" s="50">
        <v>110000</v>
      </c>
      <c r="R167" s="50">
        <v>360000</v>
      </c>
      <c r="S167" s="50">
        <v>0</v>
      </c>
      <c r="T167" s="50">
        <v>0</v>
      </c>
      <c r="U167" s="50">
        <v>0</v>
      </c>
      <c r="V167" s="50">
        <v>0</v>
      </c>
      <c r="W167" s="50">
        <v>0</v>
      </c>
      <c r="X167" s="50">
        <v>0</v>
      </c>
      <c r="Y167" s="50">
        <v>0</v>
      </c>
      <c r="Z167" s="50">
        <v>0</v>
      </c>
      <c r="AA167" s="50">
        <v>0</v>
      </c>
      <c r="AB167" s="50">
        <v>0</v>
      </c>
      <c r="AC167" s="50"/>
      <c r="AD167" s="50"/>
      <c r="AE167" s="203" t="s">
        <v>419</v>
      </c>
    </row>
    <row r="168" spans="12:31" x14ac:dyDescent="0.15">
      <c r="M168" s="173" t="s">
        <v>376</v>
      </c>
      <c r="N168" s="50">
        <v>2</v>
      </c>
      <c r="O168" s="50">
        <v>50000</v>
      </c>
      <c r="P168" s="50">
        <v>830000</v>
      </c>
      <c r="Q168" s="50">
        <v>110000</v>
      </c>
      <c r="R168" s="50">
        <v>620000</v>
      </c>
      <c r="S168" s="50">
        <v>0</v>
      </c>
      <c r="T168" s="50">
        <v>460000</v>
      </c>
      <c r="U168" s="50">
        <v>100000</v>
      </c>
      <c r="V168" s="50">
        <v>0</v>
      </c>
      <c r="W168" s="50">
        <v>0</v>
      </c>
      <c r="X168" s="50">
        <v>0</v>
      </c>
      <c r="Y168" s="50">
        <v>0</v>
      </c>
      <c r="Z168" s="50">
        <v>0</v>
      </c>
      <c r="AA168" s="50">
        <v>0</v>
      </c>
      <c r="AB168" s="50">
        <v>0</v>
      </c>
      <c r="AC168" s="50"/>
      <c r="AD168" s="50"/>
      <c r="AE168" s="203" t="s">
        <v>419</v>
      </c>
    </row>
    <row r="169" spans="12:31" x14ac:dyDescent="0.15">
      <c r="M169" s="173" t="s">
        <v>302</v>
      </c>
      <c r="N169" s="50">
        <v>3</v>
      </c>
      <c r="O169" s="50">
        <v>70000</v>
      </c>
      <c r="P169" s="50">
        <v>715000</v>
      </c>
      <c r="Q169" s="50">
        <v>300805</v>
      </c>
      <c r="R169" s="50">
        <v>435000</v>
      </c>
      <c r="S169" s="50">
        <v>0</v>
      </c>
      <c r="T169" s="50">
        <v>1150000</v>
      </c>
      <c r="U169" s="50">
        <v>276791</v>
      </c>
      <c r="V169" s="50">
        <v>0</v>
      </c>
      <c r="W169" s="50">
        <v>1150000</v>
      </c>
      <c r="X169" s="50">
        <v>273879</v>
      </c>
      <c r="Y169" s="50">
        <v>0</v>
      </c>
      <c r="Z169" s="50">
        <v>0</v>
      </c>
      <c r="AA169" s="50">
        <v>0</v>
      </c>
      <c r="AB169" s="50">
        <v>0</v>
      </c>
      <c r="AC169" s="50">
        <v>122690</v>
      </c>
      <c r="AD169" s="50" t="s">
        <v>105</v>
      </c>
      <c r="AE169" s="203" t="s">
        <v>420</v>
      </c>
    </row>
    <row r="170" spans="12:31" x14ac:dyDescent="0.15">
      <c r="M170" s="173" t="s">
        <v>303</v>
      </c>
      <c r="N170" s="50">
        <v>3</v>
      </c>
      <c r="O170" s="50">
        <v>70000</v>
      </c>
      <c r="P170" s="50">
        <v>680000</v>
      </c>
      <c r="Q170" s="50">
        <v>345287</v>
      </c>
      <c r="R170" s="50">
        <v>400000</v>
      </c>
      <c r="S170" s="50">
        <v>0</v>
      </c>
      <c r="T170" s="50">
        <v>1080000</v>
      </c>
      <c r="U170" s="50">
        <v>342905</v>
      </c>
      <c r="V170" s="50">
        <v>0</v>
      </c>
      <c r="W170" s="50">
        <v>1080000</v>
      </c>
      <c r="X170" s="50">
        <v>378067</v>
      </c>
      <c r="Y170" s="50">
        <v>0</v>
      </c>
      <c r="Z170" s="50">
        <v>0</v>
      </c>
      <c r="AA170" s="50">
        <v>0</v>
      </c>
      <c r="AB170" s="50">
        <v>0</v>
      </c>
      <c r="AC170" s="50">
        <v>122690</v>
      </c>
      <c r="AD170" s="50" t="s">
        <v>105</v>
      </c>
      <c r="AE170" s="203" t="s">
        <v>420</v>
      </c>
    </row>
    <row r="171" spans="12:31" x14ac:dyDescent="0.15">
      <c r="M171" s="173" t="s">
        <v>304</v>
      </c>
      <c r="N171" s="50">
        <v>3</v>
      </c>
      <c r="O171" s="50">
        <v>70000</v>
      </c>
      <c r="P171" s="50">
        <v>625000</v>
      </c>
      <c r="Q171" s="50">
        <v>209268</v>
      </c>
      <c r="R171" s="50">
        <v>425000</v>
      </c>
      <c r="S171" s="50">
        <v>0</v>
      </c>
      <c r="T171" s="50">
        <v>1050000</v>
      </c>
      <c r="U171" s="50">
        <v>176659</v>
      </c>
      <c r="V171" s="50">
        <v>0</v>
      </c>
      <c r="W171" s="50">
        <v>1050000</v>
      </c>
      <c r="X171" s="50">
        <v>160691</v>
      </c>
      <c r="Y171" s="50">
        <v>0</v>
      </c>
      <c r="Z171" s="50">
        <v>0</v>
      </c>
      <c r="AA171" s="50">
        <v>0</v>
      </c>
      <c r="AB171" s="50">
        <v>0</v>
      </c>
      <c r="AC171" s="50">
        <v>122690</v>
      </c>
      <c r="AD171" s="50" t="s">
        <v>105</v>
      </c>
      <c r="AE171" s="203" t="s">
        <v>420</v>
      </c>
    </row>
    <row r="172" spans="12:31" x14ac:dyDescent="0.15">
      <c r="M172" s="173" t="s">
        <v>305</v>
      </c>
      <c r="N172" s="50">
        <v>3</v>
      </c>
      <c r="O172" s="50">
        <v>70000</v>
      </c>
      <c r="P172" s="50">
        <v>575000</v>
      </c>
      <c r="Q172" s="50">
        <v>172368</v>
      </c>
      <c r="R172" s="50">
        <v>375000</v>
      </c>
      <c r="S172" s="50">
        <v>0</v>
      </c>
      <c r="T172" s="50">
        <v>950000</v>
      </c>
      <c r="U172" s="50">
        <v>91748</v>
      </c>
      <c r="V172" s="50">
        <v>0</v>
      </c>
      <c r="W172" s="50">
        <v>950000</v>
      </c>
      <c r="X172" s="50">
        <v>147451</v>
      </c>
      <c r="Y172" s="50">
        <v>0</v>
      </c>
      <c r="Z172" s="50">
        <v>0</v>
      </c>
      <c r="AA172" s="50">
        <v>0</v>
      </c>
      <c r="AB172" s="50">
        <v>0</v>
      </c>
      <c r="AC172" s="50"/>
      <c r="AD172" s="50"/>
      <c r="AE172" s="203" t="s">
        <v>420</v>
      </c>
    </row>
    <row r="173" spans="12:31" x14ac:dyDescent="0.15">
      <c r="M173" s="173" t="s">
        <v>306</v>
      </c>
      <c r="N173" s="50">
        <v>3</v>
      </c>
      <c r="O173" s="50">
        <v>0</v>
      </c>
      <c r="P173" s="50">
        <v>287500</v>
      </c>
      <c r="Q173" s="50">
        <v>172368</v>
      </c>
      <c r="R173" s="50">
        <v>187500</v>
      </c>
      <c r="S173" s="50">
        <v>0</v>
      </c>
      <c r="T173" s="50">
        <v>475000</v>
      </c>
      <c r="U173" s="50">
        <v>91748</v>
      </c>
      <c r="V173" s="50">
        <v>0</v>
      </c>
      <c r="W173" s="50">
        <v>475000</v>
      </c>
      <c r="X173" s="50">
        <v>147451</v>
      </c>
      <c r="Y173" s="50">
        <v>0</v>
      </c>
      <c r="Z173" s="50">
        <v>0</v>
      </c>
      <c r="AA173" s="50">
        <v>0</v>
      </c>
      <c r="AB173" s="50">
        <v>0</v>
      </c>
      <c r="AC173" s="50"/>
      <c r="AD173" s="50"/>
      <c r="AE173" s="203" t="s">
        <v>420</v>
      </c>
    </row>
    <row r="174" spans="12:31" x14ac:dyDescent="0.15">
      <c r="M174" s="173" t="s">
        <v>307</v>
      </c>
      <c r="N174" s="50">
        <v>3</v>
      </c>
      <c r="O174" s="50">
        <v>70000</v>
      </c>
      <c r="P174" s="50">
        <v>540000</v>
      </c>
      <c r="Q174" s="50">
        <v>314195</v>
      </c>
      <c r="R174" s="50">
        <v>350000</v>
      </c>
      <c r="S174" s="50">
        <v>0</v>
      </c>
      <c r="T174" s="50">
        <v>890000</v>
      </c>
      <c r="U174" s="50">
        <v>265091</v>
      </c>
      <c r="V174" s="50">
        <v>0</v>
      </c>
      <c r="W174" s="50">
        <v>890000</v>
      </c>
      <c r="X174" s="50">
        <v>272447</v>
      </c>
      <c r="Y174" s="50">
        <v>0</v>
      </c>
      <c r="Z174" s="50">
        <v>0</v>
      </c>
      <c r="AA174" s="50">
        <v>0</v>
      </c>
      <c r="AB174" s="50">
        <v>0</v>
      </c>
      <c r="AC174" s="50">
        <v>122690</v>
      </c>
      <c r="AD174" s="50" t="s">
        <v>105</v>
      </c>
      <c r="AE174" s="203" t="s">
        <v>420</v>
      </c>
    </row>
    <row r="175" spans="12:31" x14ac:dyDescent="0.15">
      <c r="M175" s="173" t="s">
        <v>308</v>
      </c>
      <c r="N175" s="50">
        <v>2</v>
      </c>
      <c r="O175" s="50">
        <v>70000</v>
      </c>
      <c r="P175" s="50">
        <v>540000</v>
      </c>
      <c r="Q175" s="50">
        <v>330809</v>
      </c>
      <c r="R175" s="50">
        <v>350000</v>
      </c>
      <c r="S175" s="50">
        <v>0</v>
      </c>
      <c r="T175" s="50">
        <v>890000</v>
      </c>
      <c r="U175" s="50">
        <v>263627</v>
      </c>
      <c r="V175" s="50">
        <v>0</v>
      </c>
      <c r="W175" s="50">
        <v>0</v>
      </c>
      <c r="X175" s="50">
        <v>0</v>
      </c>
      <c r="Y175" s="50">
        <v>0</v>
      </c>
      <c r="Z175" s="50">
        <v>0</v>
      </c>
      <c r="AA175" s="50">
        <v>0</v>
      </c>
      <c r="AB175" s="50">
        <v>0</v>
      </c>
      <c r="AC175" s="50">
        <v>122690</v>
      </c>
      <c r="AD175" s="50" t="s">
        <v>105</v>
      </c>
      <c r="AE175" s="203" t="s">
        <v>420</v>
      </c>
    </row>
    <row r="176" spans="12:31" x14ac:dyDescent="0.15">
      <c r="M176" s="173" t="s">
        <v>377</v>
      </c>
      <c r="N176" s="50">
        <v>1</v>
      </c>
      <c r="O176" s="50">
        <v>70000</v>
      </c>
      <c r="P176" s="50">
        <v>540000</v>
      </c>
      <c r="Q176" s="50">
        <v>330809</v>
      </c>
      <c r="R176" s="50">
        <v>350000</v>
      </c>
      <c r="S176" s="50">
        <v>0</v>
      </c>
      <c r="T176" s="50">
        <v>0</v>
      </c>
      <c r="U176" s="50">
        <v>0</v>
      </c>
      <c r="V176" s="50">
        <v>0</v>
      </c>
      <c r="W176" s="50">
        <v>0</v>
      </c>
      <c r="X176" s="50">
        <v>0</v>
      </c>
      <c r="Y176" s="50">
        <v>0</v>
      </c>
      <c r="Z176" s="50">
        <v>0</v>
      </c>
      <c r="AA176" s="50">
        <v>0</v>
      </c>
      <c r="AB176" s="50">
        <v>0</v>
      </c>
      <c r="AC176" s="50"/>
      <c r="AD176" s="50"/>
      <c r="AE176" s="203" t="s">
        <v>420</v>
      </c>
    </row>
    <row r="177" spans="12:31" x14ac:dyDescent="0.15">
      <c r="M177" s="173" t="s">
        <v>309</v>
      </c>
      <c r="N177" s="50">
        <v>3</v>
      </c>
      <c r="O177" s="50">
        <v>70000</v>
      </c>
      <c r="P177" s="50">
        <v>530000</v>
      </c>
      <c r="Q177" s="50">
        <v>350000</v>
      </c>
      <c r="R177" s="50">
        <v>410000</v>
      </c>
      <c r="S177" s="50">
        <v>0</v>
      </c>
      <c r="T177" s="50">
        <v>940000</v>
      </c>
      <c r="U177" s="50">
        <v>250000</v>
      </c>
      <c r="V177" s="50">
        <v>0</v>
      </c>
      <c r="W177" s="50">
        <v>940000</v>
      </c>
      <c r="X177" s="50">
        <v>200000</v>
      </c>
      <c r="Y177" s="50">
        <v>0</v>
      </c>
      <c r="Z177" s="50">
        <v>0</v>
      </c>
      <c r="AA177" s="50">
        <v>0</v>
      </c>
      <c r="AB177" s="50">
        <v>0</v>
      </c>
      <c r="AC177" s="50">
        <v>280000</v>
      </c>
      <c r="AD177" s="50" t="s">
        <v>105</v>
      </c>
      <c r="AE177" s="203" t="s">
        <v>421</v>
      </c>
    </row>
    <row r="178" spans="12:31" ht="28.5" x14ac:dyDescent="0.15">
      <c r="M178" s="173" t="s">
        <v>310</v>
      </c>
      <c r="N178" s="50">
        <v>3</v>
      </c>
      <c r="O178" s="50">
        <v>70000</v>
      </c>
      <c r="P178" s="50">
        <v>530000</v>
      </c>
      <c r="Q178" s="50">
        <v>350000</v>
      </c>
      <c r="R178" s="50">
        <v>410000</v>
      </c>
      <c r="S178" s="50">
        <v>0</v>
      </c>
      <c r="T178" s="50">
        <v>940000</v>
      </c>
      <c r="U178" s="50">
        <v>250000</v>
      </c>
      <c r="V178" s="50">
        <v>0</v>
      </c>
      <c r="W178" s="50">
        <v>940000</v>
      </c>
      <c r="X178" s="50">
        <v>200000</v>
      </c>
      <c r="Y178" s="50">
        <v>0</v>
      </c>
      <c r="Z178" s="50">
        <v>0</v>
      </c>
      <c r="AA178" s="50">
        <v>0</v>
      </c>
      <c r="AB178" s="50">
        <v>0</v>
      </c>
      <c r="AC178" s="50">
        <v>280000</v>
      </c>
      <c r="AD178" s="50" t="s">
        <v>105</v>
      </c>
      <c r="AE178" s="203" t="s">
        <v>421</v>
      </c>
    </row>
    <row r="179" spans="12:31" ht="28.5" x14ac:dyDescent="0.15">
      <c r="L179" s="49"/>
      <c r="M179" s="173" t="s">
        <v>311</v>
      </c>
      <c r="N179" s="50">
        <v>2</v>
      </c>
      <c r="O179" s="50">
        <v>70000</v>
      </c>
      <c r="P179" s="50">
        <v>630000</v>
      </c>
      <c r="Q179" s="50">
        <v>350000</v>
      </c>
      <c r="R179" s="50">
        <v>510000</v>
      </c>
      <c r="S179" s="50">
        <v>0</v>
      </c>
      <c r="T179" s="50">
        <v>1140000</v>
      </c>
      <c r="U179" s="50">
        <v>250000</v>
      </c>
      <c r="V179" s="50">
        <v>0</v>
      </c>
      <c r="W179" s="50">
        <v>0</v>
      </c>
      <c r="X179" s="50">
        <v>0</v>
      </c>
      <c r="Y179" s="50">
        <v>0</v>
      </c>
      <c r="Z179" s="50">
        <v>0</v>
      </c>
      <c r="AA179" s="50">
        <v>0</v>
      </c>
      <c r="AB179" s="50">
        <v>0</v>
      </c>
      <c r="AC179" s="50">
        <v>280000</v>
      </c>
      <c r="AD179" s="50" t="s">
        <v>102</v>
      </c>
      <c r="AE179" s="203" t="s">
        <v>421</v>
      </c>
    </row>
    <row r="180" spans="12:31" ht="28.5" x14ac:dyDescent="0.15">
      <c r="M180" s="173" t="s">
        <v>312</v>
      </c>
      <c r="N180" s="50">
        <v>2</v>
      </c>
      <c r="O180" s="50">
        <v>70000</v>
      </c>
      <c r="P180" s="50">
        <v>580000</v>
      </c>
      <c r="Q180" s="50">
        <v>350000</v>
      </c>
      <c r="R180" s="50">
        <v>460000</v>
      </c>
      <c r="S180" s="50">
        <v>0</v>
      </c>
      <c r="T180" s="50">
        <v>1040000</v>
      </c>
      <c r="U180" s="50">
        <v>250000</v>
      </c>
      <c r="V180" s="50">
        <v>0</v>
      </c>
      <c r="W180" s="50">
        <v>0</v>
      </c>
      <c r="X180" s="50">
        <v>0</v>
      </c>
      <c r="Y180" s="50">
        <v>0</v>
      </c>
      <c r="Z180" s="50">
        <v>0</v>
      </c>
      <c r="AA180" s="50">
        <v>0</v>
      </c>
      <c r="AB180" s="50">
        <v>0</v>
      </c>
      <c r="AC180" s="50">
        <v>120000</v>
      </c>
      <c r="AD180" s="50" t="s">
        <v>102</v>
      </c>
      <c r="AE180" s="203" t="s">
        <v>421</v>
      </c>
    </row>
    <row r="181" spans="12:31" x14ac:dyDescent="0.15">
      <c r="M181" s="173" t="s">
        <v>313</v>
      </c>
      <c r="N181" s="50">
        <v>2</v>
      </c>
      <c r="O181" s="50">
        <v>70000</v>
      </c>
      <c r="P181" s="50">
        <v>580000</v>
      </c>
      <c r="Q181" s="50">
        <v>350000</v>
      </c>
      <c r="R181" s="50">
        <v>460000</v>
      </c>
      <c r="S181" s="50">
        <v>0</v>
      </c>
      <c r="T181" s="50">
        <v>1040000</v>
      </c>
      <c r="U181" s="50">
        <v>250000</v>
      </c>
      <c r="V181" s="50">
        <v>0</v>
      </c>
      <c r="W181" s="50">
        <v>0</v>
      </c>
      <c r="X181" s="50">
        <v>0</v>
      </c>
      <c r="Y181" s="50">
        <v>0</v>
      </c>
      <c r="Z181" s="50">
        <v>0</v>
      </c>
      <c r="AA181" s="50">
        <v>0</v>
      </c>
      <c r="AB181" s="50">
        <v>0</v>
      </c>
      <c r="AC181" s="50">
        <v>120000</v>
      </c>
      <c r="AD181" s="50" t="s">
        <v>102</v>
      </c>
      <c r="AE181" s="203" t="s">
        <v>421</v>
      </c>
    </row>
    <row r="182" spans="12:31" ht="28.5" x14ac:dyDescent="0.15">
      <c r="M182" s="173" t="s">
        <v>314</v>
      </c>
      <c r="N182" s="50">
        <v>2</v>
      </c>
      <c r="O182" s="50">
        <v>70000</v>
      </c>
      <c r="P182" s="50">
        <v>630000</v>
      </c>
      <c r="Q182" s="50">
        <v>350000</v>
      </c>
      <c r="R182" s="50">
        <v>510000</v>
      </c>
      <c r="S182" s="50">
        <v>0</v>
      </c>
      <c r="T182" s="50">
        <v>1140000</v>
      </c>
      <c r="U182" s="50">
        <v>250000</v>
      </c>
      <c r="V182" s="50">
        <v>0</v>
      </c>
      <c r="W182" s="50">
        <v>0</v>
      </c>
      <c r="X182" s="50">
        <v>0</v>
      </c>
      <c r="Y182" s="50">
        <v>0</v>
      </c>
      <c r="Z182" s="50">
        <v>0</v>
      </c>
      <c r="AA182" s="50">
        <v>0</v>
      </c>
      <c r="AB182" s="50">
        <v>0</v>
      </c>
      <c r="AC182" s="50">
        <v>280000</v>
      </c>
      <c r="AD182" s="50" t="s">
        <v>102</v>
      </c>
      <c r="AE182" s="203" t="s">
        <v>421</v>
      </c>
    </row>
    <row r="183" spans="12:31" ht="28.5" x14ac:dyDescent="0.15">
      <c r="M183" s="173" t="s">
        <v>315</v>
      </c>
      <c r="N183" s="50">
        <v>2</v>
      </c>
      <c r="O183" s="50">
        <v>70000</v>
      </c>
      <c r="P183" s="50">
        <v>530000</v>
      </c>
      <c r="Q183" s="50">
        <v>350000</v>
      </c>
      <c r="R183" s="50">
        <v>410000</v>
      </c>
      <c r="S183" s="50">
        <v>421000</v>
      </c>
      <c r="T183" s="50">
        <v>940000</v>
      </c>
      <c r="U183" s="50">
        <v>250000</v>
      </c>
      <c r="V183" s="50">
        <v>341700</v>
      </c>
      <c r="W183" s="50">
        <v>0</v>
      </c>
      <c r="X183" s="50">
        <v>0</v>
      </c>
      <c r="Y183" s="50">
        <v>0</v>
      </c>
      <c r="Z183" s="50">
        <v>0</v>
      </c>
      <c r="AA183" s="50">
        <v>0</v>
      </c>
      <c r="AB183" s="50">
        <v>0</v>
      </c>
      <c r="AC183" s="50">
        <v>280000</v>
      </c>
      <c r="AD183" s="50" t="s">
        <v>102</v>
      </c>
      <c r="AE183" s="203" t="s">
        <v>421</v>
      </c>
    </row>
    <row r="184" spans="12:31" x14ac:dyDescent="0.15">
      <c r="M184" s="173" t="s">
        <v>316</v>
      </c>
      <c r="N184" s="50">
        <v>3</v>
      </c>
      <c r="O184" s="50">
        <v>70000</v>
      </c>
      <c r="P184" s="50">
        <v>530000</v>
      </c>
      <c r="Q184" s="50">
        <v>350000</v>
      </c>
      <c r="R184" s="50">
        <v>410000</v>
      </c>
      <c r="S184" s="50">
        <v>0</v>
      </c>
      <c r="T184" s="50">
        <v>940000</v>
      </c>
      <c r="U184" s="50">
        <v>250000</v>
      </c>
      <c r="V184" s="50">
        <v>0</v>
      </c>
      <c r="W184" s="50">
        <v>940000</v>
      </c>
      <c r="X184" s="50">
        <v>250000</v>
      </c>
      <c r="Y184" s="50">
        <v>0</v>
      </c>
      <c r="Z184" s="50">
        <v>0</v>
      </c>
      <c r="AA184" s="50">
        <v>0</v>
      </c>
      <c r="AB184" s="50">
        <v>0</v>
      </c>
      <c r="AC184" s="50">
        <v>280000</v>
      </c>
      <c r="AD184" s="50" t="s">
        <v>105</v>
      </c>
      <c r="AE184" s="203" t="s">
        <v>421</v>
      </c>
    </row>
    <row r="185" spans="12:31" x14ac:dyDescent="0.15">
      <c r="M185" s="173" t="s">
        <v>317</v>
      </c>
      <c r="N185" s="50">
        <v>2</v>
      </c>
      <c r="O185" s="50">
        <v>70000</v>
      </c>
      <c r="P185" s="50">
        <v>630000</v>
      </c>
      <c r="Q185" s="50">
        <v>350000</v>
      </c>
      <c r="R185" s="50">
        <v>510000</v>
      </c>
      <c r="S185" s="50">
        <v>0</v>
      </c>
      <c r="T185" s="50">
        <v>1140000</v>
      </c>
      <c r="U185" s="50">
        <v>250000</v>
      </c>
      <c r="V185" s="50">
        <v>0</v>
      </c>
      <c r="W185" s="50">
        <v>0</v>
      </c>
      <c r="X185" s="50">
        <v>0</v>
      </c>
      <c r="Y185" s="50">
        <v>0</v>
      </c>
      <c r="Z185" s="50">
        <v>0</v>
      </c>
      <c r="AA185" s="50">
        <v>0</v>
      </c>
      <c r="AB185" s="50">
        <v>0</v>
      </c>
      <c r="AC185" s="50">
        <v>280000</v>
      </c>
      <c r="AD185" s="50" t="s">
        <v>102</v>
      </c>
      <c r="AE185" s="203" t="s">
        <v>421</v>
      </c>
    </row>
    <row r="186" spans="12:31" x14ac:dyDescent="0.15">
      <c r="M186" s="173" t="s">
        <v>318</v>
      </c>
      <c r="N186" s="50">
        <v>1</v>
      </c>
      <c r="O186" s="50">
        <v>70000</v>
      </c>
      <c r="P186" s="50">
        <v>370000</v>
      </c>
      <c r="Q186" s="50">
        <v>200000</v>
      </c>
      <c r="R186" s="50">
        <v>250000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50">
        <v>0</v>
      </c>
      <c r="Z186" s="50">
        <v>0</v>
      </c>
      <c r="AA186" s="50">
        <v>0</v>
      </c>
      <c r="AB186" s="50">
        <v>0</v>
      </c>
      <c r="AC186" s="50"/>
      <c r="AD186" s="50"/>
      <c r="AE186" s="203" t="s">
        <v>421</v>
      </c>
    </row>
    <row r="187" spans="12:31" x14ac:dyDescent="0.15">
      <c r="M187" s="173" t="s">
        <v>319</v>
      </c>
      <c r="N187" s="50">
        <v>2</v>
      </c>
      <c r="O187" s="50">
        <v>90000</v>
      </c>
      <c r="P187" s="50">
        <v>795000</v>
      </c>
      <c r="Q187" s="50">
        <v>380000</v>
      </c>
      <c r="R187" s="50">
        <v>415000</v>
      </c>
      <c r="S187" s="50">
        <v>0</v>
      </c>
      <c r="T187" s="50">
        <v>1210000</v>
      </c>
      <c r="U187" s="50">
        <v>380000</v>
      </c>
      <c r="V187" s="50">
        <v>0</v>
      </c>
      <c r="W187" s="50">
        <v>0</v>
      </c>
      <c r="X187" s="50">
        <v>0</v>
      </c>
      <c r="Y187" s="50">
        <v>0</v>
      </c>
      <c r="Z187" s="50">
        <v>0</v>
      </c>
      <c r="AA187" s="50">
        <v>0</v>
      </c>
      <c r="AB187" s="50">
        <v>0</v>
      </c>
      <c r="AC187" s="50">
        <v>105000</v>
      </c>
      <c r="AD187" s="50" t="s">
        <v>102</v>
      </c>
      <c r="AE187" s="203" t="s">
        <v>422</v>
      </c>
    </row>
    <row r="188" spans="12:31" x14ac:dyDescent="0.15">
      <c r="M188" s="173" t="s">
        <v>320</v>
      </c>
      <c r="N188" s="50">
        <v>2</v>
      </c>
      <c r="O188" s="50">
        <v>90000</v>
      </c>
      <c r="P188" s="50">
        <v>795000</v>
      </c>
      <c r="Q188" s="50">
        <v>380000</v>
      </c>
      <c r="R188" s="50">
        <v>415000</v>
      </c>
      <c r="S188" s="50">
        <v>0</v>
      </c>
      <c r="T188" s="50">
        <v>1210000</v>
      </c>
      <c r="U188" s="50">
        <v>380000</v>
      </c>
      <c r="V188" s="50">
        <v>0</v>
      </c>
      <c r="W188" s="50">
        <v>0</v>
      </c>
      <c r="X188" s="50">
        <v>0</v>
      </c>
      <c r="Y188" s="50">
        <v>0</v>
      </c>
      <c r="Z188" s="50">
        <v>0</v>
      </c>
      <c r="AA188" s="50">
        <v>0</v>
      </c>
      <c r="AB188" s="50">
        <v>0</v>
      </c>
      <c r="AC188" s="50">
        <v>105000</v>
      </c>
      <c r="AD188" s="50" t="s">
        <v>102</v>
      </c>
      <c r="AE188" s="203" t="s">
        <v>422</v>
      </c>
    </row>
    <row r="189" spans="12:31" x14ac:dyDescent="0.15">
      <c r="M189" s="173" t="s">
        <v>321</v>
      </c>
      <c r="N189" s="50">
        <v>2</v>
      </c>
      <c r="O189" s="50">
        <v>90000</v>
      </c>
      <c r="P189" s="50">
        <v>795000</v>
      </c>
      <c r="Q189" s="50">
        <v>380000</v>
      </c>
      <c r="R189" s="50">
        <v>415000</v>
      </c>
      <c r="S189" s="50">
        <v>0</v>
      </c>
      <c r="T189" s="50">
        <v>1210000</v>
      </c>
      <c r="U189" s="50">
        <v>380000</v>
      </c>
      <c r="V189" s="50">
        <v>0</v>
      </c>
      <c r="W189" s="50">
        <v>0</v>
      </c>
      <c r="X189" s="50">
        <v>0</v>
      </c>
      <c r="Y189" s="50">
        <v>0</v>
      </c>
      <c r="Z189" s="50">
        <v>0</v>
      </c>
      <c r="AA189" s="50">
        <v>0</v>
      </c>
      <c r="AB189" s="50">
        <v>0</v>
      </c>
      <c r="AC189" s="50">
        <v>105000</v>
      </c>
      <c r="AD189" s="50" t="s">
        <v>102</v>
      </c>
      <c r="AE189" s="203" t="s">
        <v>422</v>
      </c>
    </row>
    <row r="190" spans="12:31" x14ac:dyDescent="0.15">
      <c r="M190" s="173" t="s">
        <v>398</v>
      </c>
      <c r="N190" s="50">
        <v>2</v>
      </c>
      <c r="O190" s="50">
        <v>90000</v>
      </c>
      <c r="P190" s="50">
        <v>795000</v>
      </c>
      <c r="Q190" s="50">
        <v>380000</v>
      </c>
      <c r="R190" s="50">
        <v>415000</v>
      </c>
      <c r="S190" s="50">
        <v>0</v>
      </c>
      <c r="T190" s="50">
        <v>1210000</v>
      </c>
      <c r="U190" s="50">
        <v>380000</v>
      </c>
      <c r="V190" s="50">
        <v>0</v>
      </c>
      <c r="W190" s="50">
        <v>0</v>
      </c>
      <c r="X190" s="50">
        <v>0</v>
      </c>
      <c r="Y190" s="50">
        <v>0</v>
      </c>
      <c r="Z190" s="50">
        <v>0</v>
      </c>
      <c r="AA190" s="50">
        <v>0</v>
      </c>
      <c r="AB190" s="50">
        <v>0</v>
      </c>
      <c r="AC190" s="50">
        <v>105000</v>
      </c>
      <c r="AD190" s="50" t="s">
        <v>102</v>
      </c>
      <c r="AE190" s="203" t="s">
        <v>422</v>
      </c>
    </row>
    <row r="191" spans="12:31" ht="28.5" x14ac:dyDescent="0.15">
      <c r="M191" s="173" t="s">
        <v>399</v>
      </c>
      <c r="N191" s="50">
        <v>2</v>
      </c>
      <c r="O191" s="50">
        <v>90000</v>
      </c>
      <c r="P191" s="50">
        <v>735000</v>
      </c>
      <c r="Q191" s="50">
        <v>250000</v>
      </c>
      <c r="R191" s="50">
        <v>475000</v>
      </c>
      <c r="S191" s="50">
        <v>0</v>
      </c>
      <c r="T191" s="50">
        <v>1210000</v>
      </c>
      <c r="U191" s="50">
        <v>250000</v>
      </c>
      <c r="V191" s="50">
        <v>0</v>
      </c>
      <c r="W191" s="50">
        <v>0</v>
      </c>
      <c r="X191" s="50">
        <v>0</v>
      </c>
      <c r="Y191" s="50">
        <v>0</v>
      </c>
      <c r="Z191" s="50">
        <v>0</v>
      </c>
      <c r="AA191" s="50">
        <v>0</v>
      </c>
      <c r="AB191" s="50">
        <v>0</v>
      </c>
      <c r="AC191" s="50">
        <v>105000</v>
      </c>
      <c r="AD191" s="50" t="s">
        <v>102</v>
      </c>
      <c r="AE191" s="203" t="s">
        <v>422</v>
      </c>
    </row>
    <row r="192" spans="12:31" x14ac:dyDescent="0.15">
      <c r="M192" s="173" t="s">
        <v>400</v>
      </c>
      <c r="N192" s="50">
        <v>2</v>
      </c>
      <c r="O192" s="50">
        <v>90000</v>
      </c>
      <c r="P192" s="50">
        <v>710000</v>
      </c>
      <c r="Q192" s="50">
        <v>380000</v>
      </c>
      <c r="R192" s="50">
        <v>360000</v>
      </c>
      <c r="S192" s="50">
        <v>0</v>
      </c>
      <c r="T192" s="50">
        <v>1070000</v>
      </c>
      <c r="U192" s="50">
        <v>380000</v>
      </c>
      <c r="V192" s="50">
        <v>0</v>
      </c>
      <c r="W192" s="50">
        <v>0</v>
      </c>
      <c r="X192" s="50">
        <v>0</v>
      </c>
      <c r="Y192" s="50">
        <v>0</v>
      </c>
      <c r="Z192" s="50">
        <v>0</v>
      </c>
      <c r="AA192" s="50">
        <v>0</v>
      </c>
      <c r="AB192" s="50">
        <v>0</v>
      </c>
      <c r="AC192" s="50">
        <v>105000</v>
      </c>
      <c r="AD192" s="50" t="s">
        <v>102</v>
      </c>
      <c r="AE192" s="203" t="s">
        <v>422</v>
      </c>
    </row>
    <row r="193" spans="13:31" x14ac:dyDescent="0.15">
      <c r="M193" s="173" t="s">
        <v>401</v>
      </c>
      <c r="N193" s="50">
        <v>2</v>
      </c>
      <c r="O193" s="50">
        <v>90000</v>
      </c>
      <c r="P193" s="50">
        <v>650000</v>
      </c>
      <c r="Q193" s="50">
        <v>250000</v>
      </c>
      <c r="R193" s="50">
        <v>420000</v>
      </c>
      <c r="S193" s="50">
        <v>0</v>
      </c>
      <c r="T193" s="50">
        <v>1070000</v>
      </c>
      <c r="U193" s="50">
        <v>250000</v>
      </c>
      <c r="V193" s="50">
        <v>0</v>
      </c>
      <c r="W193" s="50">
        <v>0</v>
      </c>
      <c r="X193" s="50">
        <v>0</v>
      </c>
      <c r="Y193" s="50">
        <v>0</v>
      </c>
      <c r="Z193" s="50">
        <v>0</v>
      </c>
      <c r="AA193" s="50">
        <v>0</v>
      </c>
      <c r="AB193" s="50">
        <v>0</v>
      </c>
      <c r="AC193" s="50">
        <v>105000</v>
      </c>
      <c r="AD193" s="50" t="s">
        <v>102</v>
      </c>
      <c r="AE193" s="203" t="s">
        <v>422</v>
      </c>
    </row>
    <row r="194" spans="13:31" x14ac:dyDescent="0.15">
      <c r="M194" s="173" t="s">
        <v>322</v>
      </c>
      <c r="N194" s="50">
        <v>2</v>
      </c>
      <c r="O194" s="50">
        <v>90000</v>
      </c>
      <c r="P194" s="50">
        <v>710000</v>
      </c>
      <c r="Q194" s="50">
        <v>380000</v>
      </c>
      <c r="R194" s="50">
        <v>360000</v>
      </c>
      <c r="S194" s="50">
        <v>0</v>
      </c>
      <c r="T194" s="50">
        <v>1070000</v>
      </c>
      <c r="U194" s="50">
        <v>380000</v>
      </c>
      <c r="V194" s="50">
        <v>0</v>
      </c>
      <c r="W194" s="50">
        <v>0</v>
      </c>
      <c r="X194" s="50">
        <v>0</v>
      </c>
      <c r="Y194" s="50">
        <v>0</v>
      </c>
      <c r="Z194" s="50">
        <v>0</v>
      </c>
      <c r="AA194" s="50">
        <v>0</v>
      </c>
      <c r="AB194" s="50">
        <v>0</v>
      </c>
      <c r="AC194" s="50">
        <v>105000</v>
      </c>
      <c r="AD194" s="50" t="s">
        <v>102</v>
      </c>
      <c r="AE194" s="203" t="s">
        <v>422</v>
      </c>
    </row>
    <row r="195" spans="13:31" x14ac:dyDescent="0.15">
      <c r="M195" s="173" t="s">
        <v>323</v>
      </c>
      <c r="N195" s="50">
        <v>2</v>
      </c>
      <c r="O195" s="50">
        <v>90000</v>
      </c>
      <c r="P195" s="50">
        <v>710000</v>
      </c>
      <c r="Q195" s="50">
        <v>380000</v>
      </c>
      <c r="R195" s="50">
        <v>360000</v>
      </c>
      <c r="S195" s="50">
        <v>0</v>
      </c>
      <c r="T195" s="50">
        <v>1070000</v>
      </c>
      <c r="U195" s="50">
        <v>380000</v>
      </c>
      <c r="V195" s="50">
        <v>0</v>
      </c>
      <c r="W195" s="50">
        <v>0</v>
      </c>
      <c r="X195" s="50">
        <v>0</v>
      </c>
      <c r="Y195" s="50">
        <v>0</v>
      </c>
      <c r="Z195" s="50">
        <v>0</v>
      </c>
      <c r="AA195" s="50">
        <v>0</v>
      </c>
      <c r="AB195" s="50">
        <v>0</v>
      </c>
      <c r="AC195" s="50">
        <v>105000</v>
      </c>
      <c r="AD195" s="50" t="s">
        <v>102</v>
      </c>
      <c r="AE195" s="203" t="s">
        <v>422</v>
      </c>
    </row>
    <row r="196" spans="13:31" x14ac:dyDescent="0.15">
      <c r="M196" s="173" t="s">
        <v>324</v>
      </c>
      <c r="N196" s="50">
        <v>2</v>
      </c>
      <c r="O196" s="50">
        <v>90000</v>
      </c>
      <c r="P196" s="50">
        <v>710000</v>
      </c>
      <c r="Q196" s="50">
        <v>380000</v>
      </c>
      <c r="R196" s="50">
        <v>360000</v>
      </c>
      <c r="S196" s="50">
        <v>0</v>
      </c>
      <c r="T196" s="50">
        <v>1070000</v>
      </c>
      <c r="U196" s="50">
        <v>380000</v>
      </c>
      <c r="V196" s="50">
        <v>0</v>
      </c>
      <c r="W196" s="50">
        <v>0</v>
      </c>
      <c r="X196" s="50">
        <v>0</v>
      </c>
      <c r="Y196" s="50">
        <v>0</v>
      </c>
      <c r="Z196" s="50">
        <v>0</v>
      </c>
      <c r="AA196" s="50">
        <v>0</v>
      </c>
      <c r="AB196" s="50">
        <v>0</v>
      </c>
      <c r="AC196" s="50">
        <v>105000</v>
      </c>
      <c r="AD196" s="50" t="s">
        <v>102</v>
      </c>
      <c r="AE196" s="203" t="s">
        <v>422</v>
      </c>
    </row>
    <row r="197" spans="13:31" x14ac:dyDescent="0.15">
      <c r="M197" s="173" t="s">
        <v>111</v>
      </c>
      <c r="N197" s="50">
        <v>2</v>
      </c>
      <c r="O197" s="50">
        <v>90000</v>
      </c>
      <c r="P197" s="50">
        <v>710000</v>
      </c>
      <c r="Q197" s="50">
        <v>380000</v>
      </c>
      <c r="R197" s="50">
        <v>360000</v>
      </c>
      <c r="S197" s="50">
        <v>0</v>
      </c>
      <c r="T197" s="50">
        <v>1070000</v>
      </c>
      <c r="U197" s="50">
        <v>380000</v>
      </c>
      <c r="V197" s="50">
        <v>0</v>
      </c>
      <c r="W197" s="50">
        <v>0</v>
      </c>
      <c r="X197" s="50">
        <v>0</v>
      </c>
      <c r="Y197" s="50">
        <v>0</v>
      </c>
      <c r="Z197" s="50">
        <v>0</v>
      </c>
      <c r="AA197" s="50">
        <v>0</v>
      </c>
      <c r="AB197" s="50">
        <v>0</v>
      </c>
      <c r="AC197" s="50">
        <v>105000</v>
      </c>
      <c r="AD197" s="50" t="s">
        <v>102</v>
      </c>
      <c r="AE197" s="203" t="s">
        <v>422</v>
      </c>
    </row>
    <row r="198" spans="13:31" x14ac:dyDescent="0.15">
      <c r="M198" s="173" t="s">
        <v>85</v>
      </c>
      <c r="N198" s="50">
        <v>1</v>
      </c>
      <c r="O198" s="50">
        <v>90000</v>
      </c>
      <c r="P198" s="50">
        <v>795000</v>
      </c>
      <c r="Q198" s="50">
        <v>380000</v>
      </c>
      <c r="R198" s="50">
        <v>415000</v>
      </c>
      <c r="S198" s="50">
        <v>0</v>
      </c>
      <c r="T198" s="50">
        <v>0</v>
      </c>
      <c r="U198" s="50">
        <v>0</v>
      </c>
      <c r="V198" s="50">
        <v>0</v>
      </c>
      <c r="W198" s="50">
        <v>0</v>
      </c>
      <c r="X198" s="50">
        <v>0</v>
      </c>
      <c r="Y198" s="50">
        <v>0</v>
      </c>
      <c r="Z198" s="50">
        <v>0</v>
      </c>
      <c r="AA198" s="50">
        <v>0</v>
      </c>
      <c r="AB198" s="50">
        <v>0</v>
      </c>
      <c r="AC198" s="50">
        <v>105000</v>
      </c>
      <c r="AD198" s="50" t="s">
        <v>102</v>
      </c>
      <c r="AE198" s="203" t="s">
        <v>422</v>
      </c>
    </row>
    <row r="199" spans="13:31" x14ac:dyDescent="0.15">
      <c r="M199" s="173" t="s">
        <v>325</v>
      </c>
      <c r="N199" s="50">
        <v>4</v>
      </c>
      <c r="O199" s="50">
        <v>80000</v>
      </c>
      <c r="P199" s="50">
        <v>640000</v>
      </c>
      <c r="Q199" s="50">
        <v>265000</v>
      </c>
      <c r="R199" s="50">
        <v>590000</v>
      </c>
      <c r="S199" s="50">
        <v>240000</v>
      </c>
      <c r="T199" s="50">
        <v>1230000</v>
      </c>
      <c r="U199" s="50">
        <v>155000</v>
      </c>
      <c r="V199" s="50">
        <v>200000</v>
      </c>
      <c r="W199" s="50">
        <v>1230000</v>
      </c>
      <c r="X199" s="50">
        <v>170000</v>
      </c>
      <c r="Y199" s="50">
        <v>200000</v>
      </c>
      <c r="Z199" s="50">
        <v>1230000</v>
      </c>
      <c r="AA199" s="50">
        <v>145000</v>
      </c>
      <c r="AB199" s="50">
        <v>216000</v>
      </c>
      <c r="AC199" s="50">
        <v>380000</v>
      </c>
      <c r="AD199" s="50" t="s">
        <v>106</v>
      </c>
      <c r="AE199" s="203" t="s">
        <v>423</v>
      </c>
    </row>
    <row r="200" spans="13:31" x14ac:dyDescent="0.15">
      <c r="M200" s="173" t="s">
        <v>326</v>
      </c>
      <c r="N200" s="50">
        <v>3</v>
      </c>
      <c r="O200" s="50">
        <v>80000</v>
      </c>
      <c r="P200" s="50">
        <v>640000</v>
      </c>
      <c r="Q200" s="50">
        <v>260000</v>
      </c>
      <c r="R200" s="50">
        <v>590000</v>
      </c>
      <c r="S200" s="50"/>
      <c r="T200" s="50">
        <v>1230000</v>
      </c>
      <c r="U200" s="50">
        <v>155000</v>
      </c>
      <c r="V200" s="50"/>
      <c r="W200" s="50">
        <v>1230000</v>
      </c>
      <c r="X200" s="50">
        <v>235000</v>
      </c>
      <c r="Y200" s="50">
        <v>0</v>
      </c>
      <c r="Z200" s="50">
        <v>0</v>
      </c>
      <c r="AA200" s="50">
        <v>0</v>
      </c>
      <c r="AB200" s="50">
        <v>0</v>
      </c>
      <c r="AC200" s="50">
        <v>380000</v>
      </c>
      <c r="AD200" s="50" t="s">
        <v>104</v>
      </c>
      <c r="AE200" s="203" t="s">
        <v>423</v>
      </c>
    </row>
    <row r="201" spans="13:31" x14ac:dyDescent="0.15">
      <c r="M201" s="173" t="s">
        <v>113</v>
      </c>
      <c r="N201" s="50">
        <v>3</v>
      </c>
      <c r="O201" s="50">
        <v>80000</v>
      </c>
      <c r="P201" s="50">
        <v>640000</v>
      </c>
      <c r="Q201" s="50">
        <v>260000</v>
      </c>
      <c r="R201" s="50">
        <v>590000</v>
      </c>
      <c r="S201" s="50"/>
      <c r="T201" s="50">
        <v>1230000</v>
      </c>
      <c r="U201" s="50">
        <v>150000</v>
      </c>
      <c r="V201" s="50"/>
      <c r="W201" s="50">
        <v>1230000</v>
      </c>
      <c r="X201" s="50">
        <v>195000</v>
      </c>
      <c r="Y201" s="50">
        <v>0</v>
      </c>
      <c r="Z201" s="50">
        <v>0</v>
      </c>
      <c r="AA201" s="50">
        <v>0</v>
      </c>
      <c r="AB201" s="50">
        <v>0</v>
      </c>
      <c r="AC201" s="50">
        <v>380000</v>
      </c>
      <c r="AD201" s="50" t="s">
        <v>104</v>
      </c>
      <c r="AE201" s="203" t="s">
        <v>423</v>
      </c>
    </row>
    <row r="202" spans="13:31" x14ac:dyDescent="0.15">
      <c r="M202" s="173" t="s">
        <v>112</v>
      </c>
      <c r="N202" s="50">
        <v>3</v>
      </c>
      <c r="O202" s="50">
        <v>80000</v>
      </c>
      <c r="P202" s="50">
        <v>650000</v>
      </c>
      <c r="Q202" s="50">
        <v>250000</v>
      </c>
      <c r="R202" s="50">
        <v>600000</v>
      </c>
      <c r="S202" s="50"/>
      <c r="T202" s="50">
        <v>1250000</v>
      </c>
      <c r="U202" s="50">
        <v>220000</v>
      </c>
      <c r="V202" s="50"/>
      <c r="W202" s="50">
        <v>1250000</v>
      </c>
      <c r="X202" s="50">
        <v>200000</v>
      </c>
      <c r="Y202" s="50">
        <v>0</v>
      </c>
      <c r="Z202" s="50">
        <v>0</v>
      </c>
      <c r="AA202" s="50">
        <v>0</v>
      </c>
      <c r="AB202" s="50">
        <v>0</v>
      </c>
      <c r="AC202" s="50">
        <v>380000</v>
      </c>
      <c r="AD202" s="50" t="s">
        <v>104</v>
      </c>
      <c r="AE202" s="203" t="s">
        <v>423</v>
      </c>
    </row>
    <row r="203" spans="13:31" x14ac:dyDescent="0.15">
      <c r="M203" s="173" t="s">
        <v>327</v>
      </c>
      <c r="N203" s="50">
        <v>2</v>
      </c>
      <c r="O203" s="50">
        <v>80000</v>
      </c>
      <c r="P203" s="50">
        <v>650000</v>
      </c>
      <c r="Q203" s="50">
        <v>360000</v>
      </c>
      <c r="R203" s="50">
        <v>600000</v>
      </c>
      <c r="S203" s="50">
        <v>240000</v>
      </c>
      <c r="T203" s="50">
        <v>1250000</v>
      </c>
      <c r="U203" s="50">
        <v>170000</v>
      </c>
      <c r="V203" s="50">
        <v>216000</v>
      </c>
      <c r="W203" s="50">
        <v>0</v>
      </c>
      <c r="X203" s="50">
        <v>0</v>
      </c>
      <c r="Y203" s="50">
        <v>0</v>
      </c>
      <c r="Z203" s="50">
        <v>0</v>
      </c>
      <c r="AA203" s="50">
        <v>0</v>
      </c>
      <c r="AB203" s="50">
        <v>0</v>
      </c>
      <c r="AC203" s="50">
        <v>380000</v>
      </c>
      <c r="AD203" s="50" t="s">
        <v>105</v>
      </c>
      <c r="AE203" s="203" t="s">
        <v>423</v>
      </c>
    </row>
    <row r="204" spans="13:31" x14ac:dyDescent="0.15">
      <c r="M204" s="173" t="s">
        <v>114</v>
      </c>
      <c r="N204" s="50">
        <v>2</v>
      </c>
      <c r="O204" s="50">
        <v>80000</v>
      </c>
      <c r="P204" s="50">
        <v>640000</v>
      </c>
      <c r="Q204" s="50">
        <v>360000</v>
      </c>
      <c r="R204" s="50">
        <v>590000</v>
      </c>
      <c r="S204" s="50">
        <v>240000</v>
      </c>
      <c r="T204" s="50">
        <v>1230000</v>
      </c>
      <c r="U204" s="50">
        <v>150000</v>
      </c>
      <c r="V204" s="50">
        <v>216000</v>
      </c>
      <c r="W204" s="50">
        <v>0</v>
      </c>
      <c r="X204" s="50">
        <v>0</v>
      </c>
      <c r="Y204" s="50">
        <v>0</v>
      </c>
      <c r="Z204" s="50">
        <v>0</v>
      </c>
      <c r="AA204" s="50">
        <v>0</v>
      </c>
      <c r="AB204" s="50">
        <v>0</v>
      </c>
      <c r="AC204" s="50">
        <v>380000</v>
      </c>
      <c r="AD204" s="50" t="s">
        <v>105</v>
      </c>
      <c r="AE204" s="203" t="s">
        <v>423</v>
      </c>
    </row>
    <row r="205" spans="13:31" x14ac:dyDescent="0.15">
      <c r="M205" s="173" t="s">
        <v>115</v>
      </c>
      <c r="N205" s="50">
        <v>2</v>
      </c>
      <c r="O205" s="50">
        <v>80000</v>
      </c>
      <c r="P205" s="50">
        <v>660000</v>
      </c>
      <c r="Q205" s="50">
        <v>260000</v>
      </c>
      <c r="R205" s="50">
        <v>610000</v>
      </c>
      <c r="S205" s="50">
        <v>240000</v>
      </c>
      <c r="T205" s="50">
        <v>1270000</v>
      </c>
      <c r="U205" s="50">
        <v>190000</v>
      </c>
      <c r="V205" s="50">
        <v>216000</v>
      </c>
      <c r="W205" s="50">
        <v>0</v>
      </c>
      <c r="X205" s="50">
        <v>0</v>
      </c>
      <c r="Y205" s="50">
        <v>0</v>
      </c>
      <c r="Z205" s="50">
        <v>0</v>
      </c>
      <c r="AA205" s="50">
        <v>0</v>
      </c>
      <c r="AB205" s="50">
        <v>0</v>
      </c>
      <c r="AC205" s="50">
        <v>380000</v>
      </c>
      <c r="AD205" s="50" t="s">
        <v>105</v>
      </c>
      <c r="AE205" s="203" t="s">
        <v>423</v>
      </c>
    </row>
    <row r="206" spans="13:31" x14ac:dyDescent="0.15">
      <c r="M206" s="173" t="s">
        <v>116</v>
      </c>
      <c r="N206" s="50">
        <v>2</v>
      </c>
      <c r="O206" s="50">
        <v>80000</v>
      </c>
      <c r="P206" s="50">
        <v>625000</v>
      </c>
      <c r="Q206" s="50">
        <v>250000</v>
      </c>
      <c r="R206" s="50">
        <v>575000</v>
      </c>
      <c r="S206" s="50">
        <v>240000</v>
      </c>
      <c r="T206" s="50">
        <v>1200000</v>
      </c>
      <c r="U206" s="50">
        <v>140000</v>
      </c>
      <c r="V206" s="50">
        <v>216000</v>
      </c>
      <c r="W206" s="50">
        <v>0</v>
      </c>
      <c r="X206" s="50">
        <v>0</v>
      </c>
      <c r="Y206" s="50">
        <v>0</v>
      </c>
      <c r="Z206" s="50">
        <v>0</v>
      </c>
      <c r="AA206" s="50">
        <v>0</v>
      </c>
      <c r="AB206" s="50">
        <v>0</v>
      </c>
      <c r="AC206" s="50">
        <v>380000</v>
      </c>
      <c r="AD206" s="50" t="s">
        <v>105</v>
      </c>
      <c r="AE206" s="203" t="s">
        <v>423</v>
      </c>
    </row>
    <row r="207" spans="13:31" x14ac:dyDescent="0.15">
      <c r="M207" s="173" t="s">
        <v>328</v>
      </c>
      <c r="N207" s="50">
        <v>4</v>
      </c>
      <c r="O207" s="50">
        <v>80000</v>
      </c>
      <c r="P207" s="50">
        <v>700000</v>
      </c>
      <c r="Q207" s="50">
        <v>350000</v>
      </c>
      <c r="R207" s="50">
        <v>650000</v>
      </c>
      <c r="S207" s="50">
        <v>240000</v>
      </c>
      <c r="T207" s="50">
        <v>1350000</v>
      </c>
      <c r="U207" s="50">
        <v>150000</v>
      </c>
      <c r="V207" s="50">
        <v>200000</v>
      </c>
      <c r="W207" s="50">
        <v>1350000</v>
      </c>
      <c r="X207" s="50">
        <v>150000</v>
      </c>
      <c r="Y207" s="50">
        <v>200000</v>
      </c>
      <c r="Z207" s="50">
        <v>1350000</v>
      </c>
      <c r="AA207" s="50">
        <v>150000</v>
      </c>
      <c r="AB207" s="50">
        <v>216000</v>
      </c>
      <c r="AC207" s="50">
        <v>380000</v>
      </c>
      <c r="AD207" s="50" t="s">
        <v>105</v>
      </c>
      <c r="AE207" s="203" t="s">
        <v>423</v>
      </c>
    </row>
    <row r="208" spans="13:31" x14ac:dyDescent="0.15">
      <c r="M208" s="173" t="s">
        <v>117</v>
      </c>
      <c r="N208" s="50">
        <v>2</v>
      </c>
      <c r="O208" s="50">
        <v>80000</v>
      </c>
      <c r="P208" s="50">
        <v>700000</v>
      </c>
      <c r="Q208" s="50">
        <v>355000</v>
      </c>
      <c r="R208" s="50">
        <v>650000</v>
      </c>
      <c r="S208" s="50">
        <v>240000</v>
      </c>
      <c r="T208" s="50">
        <v>1350000</v>
      </c>
      <c r="U208" s="50">
        <v>180000</v>
      </c>
      <c r="V208" s="50">
        <v>216000</v>
      </c>
      <c r="W208" s="50">
        <v>0</v>
      </c>
      <c r="X208" s="50">
        <v>0</v>
      </c>
      <c r="Y208" s="50">
        <v>0</v>
      </c>
      <c r="Z208" s="50">
        <v>0</v>
      </c>
      <c r="AA208" s="50">
        <v>0</v>
      </c>
      <c r="AB208" s="50">
        <v>0</v>
      </c>
      <c r="AC208" s="50">
        <v>380000</v>
      </c>
      <c r="AD208" s="50" t="s">
        <v>105</v>
      </c>
      <c r="AE208" s="203" t="s">
        <v>423</v>
      </c>
    </row>
    <row r="209" spans="13:31" x14ac:dyDescent="0.15">
      <c r="M209" s="173" t="s">
        <v>118</v>
      </c>
      <c r="N209" s="50">
        <v>2</v>
      </c>
      <c r="O209" s="50">
        <v>80000</v>
      </c>
      <c r="P209" s="50">
        <v>700000</v>
      </c>
      <c r="Q209" s="50">
        <v>350000</v>
      </c>
      <c r="R209" s="50">
        <v>650000</v>
      </c>
      <c r="S209" s="50">
        <v>240000</v>
      </c>
      <c r="T209" s="50">
        <v>1350000</v>
      </c>
      <c r="U209" s="50">
        <v>160000</v>
      </c>
      <c r="V209" s="50">
        <v>216000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380000</v>
      </c>
      <c r="AD209" s="50" t="s">
        <v>105</v>
      </c>
      <c r="AE209" s="203" t="s">
        <v>423</v>
      </c>
    </row>
    <row r="210" spans="13:31" x14ac:dyDescent="0.15">
      <c r="M210" s="173" t="s">
        <v>329</v>
      </c>
      <c r="N210" s="50">
        <v>1</v>
      </c>
      <c r="O210" s="50">
        <v>80000</v>
      </c>
      <c r="P210" s="50">
        <v>425000</v>
      </c>
      <c r="Q210" s="50">
        <v>180000</v>
      </c>
      <c r="R210" s="50">
        <v>375000</v>
      </c>
      <c r="S210" s="50"/>
      <c r="T210" s="50">
        <v>0</v>
      </c>
      <c r="U210" s="50">
        <v>0</v>
      </c>
      <c r="V210" s="50"/>
      <c r="W210" s="50">
        <v>0</v>
      </c>
      <c r="X210" s="50">
        <v>0</v>
      </c>
      <c r="Y210" s="50">
        <v>0</v>
      </c>
      <c r="Z210" s="50">
        <v>0</v>
      </c>
      <c r="AA210" s="50">
        <v>0</v>
      </c>
      <c r="AB210" s="50">
        <v>0</v>
      </c>
      <c r="AC210" s="50">
        <v>380000</v>
      </c>
      <c r="AD210" s="50" t="s">
        <v>105</v>
      </c>
      <c r="AE210" s="203" t="s">
        <v>423</v>
      </c>
    </row>
    <row r="211" spans="13:31" x14ac:dyDescent="0.15">
      <c r="M211" s="173" t="s">
        <v>330</v>
      </c>
      <c r="N211" s="50">
        <v>3</v>
      </c>
      <c r="O211" s="50">
        <v>100000</v>
      </c>
      <c r="P211" s="50">
        <v>700000</v>
      </c>
      <c r="Q211" s="50">
        <v>589000</v>
      </c>
      <c r="R211" s="50">
        <v>520000</v>
      </c>
      <c r="S211" s="50">
        <v>0</v>
      </c>
      <c r="T211" s="50">
        <v>1220000</v>
      </c>
      <c r="U211" s="50">
        <v>489000</v>
      </c>
      <c r="V211" s="50">
        <v>0</v>
      </c>
      <c r="W211" s="50">
        <v>1220000</v>
      </c>
      <c r="X211" s="50">
        <v>489000</v>
      </c>
      <c r="Y211" s="50">
        <v>0</v>
      </c>
      <c r="Z211" s="50">
        <v>0</v>
      </c>
      <c r="AA211" s="50">
        <v>0</v>
      </c>
      <c r="AB211" s="50">
        <v>0</v>
      </c>
      <c r="AC211" s="50"/>
      <c r="AD211" s="50"/>
      <c r="AE211" s="203" t="s">
        <v>424</v>
      </c>
    </row>
    <row r="212" spans="13:31" x14ac:dyDescent="0.15">
      <c r="M212" s="173" t="s">
        <v>331</v>
      </c>
      <c r="N212" s="50">
        <v>2</v>
      </c>
      <c r="O212" s="50">
        <v>100000</v>
      </c>
      <c r="P212" s="50">
        <v>485000</v>
      </c>
      <c r="Q212" s="50">
        <v>589000</v>
      </c>
      <c r="R212" s="50">
        <v>405000</v>
      </c>
      <c r="S212" s="50">
        <v>0</v>
      </c>
      <c r="T212" s="50">
        <v>890000</v>
      </c>
      <c r="U212" s="50">
        <v>489000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0</v>
      </c>
      <c r="AB212" s="50">
        <v>0</v>
      </c>
      <c r="AC212" s="50"/>
      <c r="AD212" s="50"/>
      <c r="AE212" s="203" t="s">
        <v>424</v>
      </c>
    </row>
    <row r="213" spans="13:31" x14ac:dyDescent="0.15">
      <c r="M213" s="173" t="s">
        <v>332</v>
      </c>
      <c r="N213" s="50">
        <v>2</v>
      </c>
      <c r="O213" s="50">
        <v>100000</v>
      </c>
      <c r="P213" s="50">
        <v>700000</v>
      </c>
      <c r="Q213" s="50">
        <v>539000</v>
      </c>
      <c r="R213" s="50">
        <v>520000</v>
      </c>
      <c r="S213" s="50">
        <v>0</v>
      </c>
      <c r="T213" s="50">
        <v>1220000</v>
      </c>
      <c r="U213" s="50">
        <v>589000</v>
      </c>
      <c r="V213" s="50">
        <v>0</v>
      </c>
      <c r="W213" s="50">
        <v>0</v>
      </c>
      <c r="X213" s="50">
        <v>0</v>
      </c>
      <c r="Y213" s="50">
        <v>0</v>
      </c>
      <c r="Z213" s="50">
        <v>0</v>
      </c>
      <c r="AA213" s="50">
        <v>0</v>
      </c>
      <c r="AB213" s="50">
        <v>0</v>
      </c>
      <c r="AC213" s="50"/>
      <c r="AD213" s="50" t="s">
        <v>105</v>
      </c>
      <c r="AE213" s="203" t="s">
        <v>424</v>
      </c>
    </row>
    <row r="214" spans="13:31" x14ac:dyDescent="0.15">
      <c r="M214" s="173" t="s">
        <v>333</v>
      </c>
      <c r="N214" s="50">
        <v>3</v>
      </c>
      <c r="O214" s="50">
        <v>100000</v>
      </c>
      <c r="P214" s="50">
        <v>485000</v>
      </c>
      <c r="Q214" s="50">
        <v>489000</v>
      </c>
      <c r="R214" s="50">
        <v>405000</v>
      </c>
      <c r="S214" s="50">
        <v>0</v>
      </c>
      <c r="T214" s="50">
        <v>890000</v>
      </c>
      <c r="U214" s="50">
        <v>489000</v>
      </c>
      <c r="V214" s="50">
        <v>0</v>
      </c>
      <c r="W214" s="50">
        <v>890000</v>
      </c>
      <c r="X214" s="50">
        <v>489000</v>
      </c>
      <c r="Y214" s="50">
        <v>0</v>
      </c>
      <c r="Z214" s="50">
        <v>0</v>
      </c>
      <c r="AA214" s="50">
        <v>0</v>
      </c>
      <c r="AB214" s="50">
        <v>0</v>
      </c>
      <c r="AC214" s="50"/>
      <c r="AD214" s="50"/>
      <c r="AE214" s="203" t="s">
        <v>424</v>
      </c>
    </row>
    <row r="215" spans="13:31" x14ac:dyDescent="0.15">
      <c r="M215" s="173" t="s">
        <v>334</v>
      </c>
      <c r="N215" s="50">
        <v>2</v>
      </c>
      <c r="O215" s="50">
        <v>100000</v>
      </c>
      <c r="P215" s="50">
        <v>700000</v>
      </c>
      <c r="Q215" s="50">
        <v>539000</v>
      </c>
      <c r="R215" s="50">
        <v>520000</v>
      </c>
      <c r="S215" s="50">
        <v>0</v>
      </c>
      <c r="T215" s="50">
        <v>1220000</v>
      </c>
      <c r="U215" s="50">
        <v>589000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/>
      <c r="AD215" s="50" t="s">
        <v>105</v>
      </c>
      <c r="AE215" s="203" t="s">
        <v>424</v>
      </c>
    </row>
    <row r="216" spans="13:31" x14ac:dyDescent="0.15">
      <c r="M216" s="173" t="s">
        <v>119</v>
      </c>
      <c r="N216" s="50">
        <v>4</v>
      </c>
      <c r="O216" s="50">
        <v>100000</v>
      </c>
      <c r="P216" s="50">
        <v>700000</v>
      </c>
      <c r="Q216" s="50">
        <v>559000</v>
      </c>
      <c r="R216" s="50">
        <v>520000</v>
      </c>
      <c r="S216" s="50">
        <v>0</v>
      </c>
      <c r="T216" s="50">
        <v>1220000</v>
      </c>
      <c r="U216" s="50">
        <v>589000</v>
      </c>
      <c r="V216" s="50">
        <v>0</v>
      </c>
      <c r="W216" s="50">
        <v>610000</v>
      </c>
      <c r="X216" s="50">
        <v>499000</v>
      </c>
      <c r="Y216" s="50">
        <v>0</v>
      </c>
      <c r="Z216" s="50">
        <v>610000</v>
      </c>
      <c r="AA216" s="50">
        <v>499000</v>
      </c>
      <c r="AB216" s="50">
        <v>0</v>
      </c>
      <c r="AC216" s="50"/>
      <c r="AD216" s="50" t="s">
        <v>105</v>
      </c>
      <c r="AE216" s="203" t="s">
        <v>424</v>
      </c>
    </row>
    <row r="217" spans="13:31" x14ac:dyDescent="0.15">
      <c r="M217" s="184" t="s">
        <v>335</v>
      </c>
      <c r="N217" s="170">
        <v>2</v>
      </c>
      <c r="O217" s="170">
        <v>100000</v>
      </c>
      <c r="P217" s="170">
        <v>700000</v>
      </c>
      <c r="Q217" s="170">
        <v>539000</v>
      </c>
      <c r="R217" s="170">
        <v>520000</v>
      </c>
      <c r="S217" s="170">
        <v>0</v>
      </c>
      <c r="T217" s="170">
        <v>1220000</v>
      </c>
      <c r="U217" s="170">
        <v>589000</v>
      </c>
      <c r="V217" s="170">
        <v>0</v>
      </c>
      <c r="W217" s="170">
        <v>0</v>
      </c>
      <c r="X217" s="170">
        <v>0</v>
      </c>
      <c r="Y217" s="170">
        <v>0</v>
      </c>
      <c r="Z217" s="170">
        <v>0</v>
      </c>
      <c r="AA217" s="170">
        <v>0</v>
      </c>
      <c r="AB217" s="170">
        <v>0</v>
      </c>
      <c r="AC217" s="170"/>
      <c r="AD217" s="7" t="s">
        <v>105</v>
      </c>
      <c r="AE217" s="203" t="s">
        <v>424</v>
      </c>
    </row>
    <row r="218" spans="13:31" x14ac:dyDescent="0.15">
      <c r="M218" s="184" t="s">
        <v>402</v>
      </c>
      <c r="N218" s="170">
        <v>1</v>
      </c>
      <c r="O218" s="170">
        <v>100000</v>
      </c>
      <c r="P218" s="170">
        <v>700000</v>
      </c>
      <c r="Q218" s="170">
        <v>589000</v>
      </c>
      <c r="R218" s="170">
        <v>520000</v>
      </c>
      <c r="S218" s="170">
        <v>0</v>
      </c>
      <c r="T218" s="170">
        <v>0</v>
      </c>
      <c r="U218" s="170">
        <v>0</v>
      </c>
      <c r="V218" s="170">
        <v>0</v>
      </c>
      <c r="W218" s="170">
        <v>0</v>
      </c>
      <c r="X218" s="170">
        <v>0</v>
      </c>
      <c r="Y218" s="170">
        <v>0</v>
      </c>
      <c r="Z218" s="170">
        <v>0</v>
      </c>
      <c r="AA218" s="170">
        <v>0</v>
      </c>
      <c r="AB218" s="170">
        <v>0</v>
      </c>
      <c r="AC218" s="170"/>
      <c r="AE218" s="203" t="s">
        <v>424</v>
      </c>
    </row>
    <row r="219" spans="13:31" x14ac:dyDescent="0.15">
      <c r="M219" s="184" t="s">
        <v>403</v>
      </c>
      <c r="N219" s="170">
        <v>1</v>
      </c>
      <c r="O219" s="170">
        <v>100000</v>
      </c>
      <c r="P219" s="170">
        <v>215000</v>
      </c>
      <c r="Q219" s="170">
        <v>589000</v>
      </c>
      <c r="R219" s="170">
        <v>135000</v>
      </c>
      <c r="S219" s="170">
        <v>0</v>
      </c>
      <c r="T219" s="170">
        <v>0</v>
      </c>
      <c r="U219" s="170">
        <v>0</v>
      </c>
      <c r="V219" s="170">
        <v>0</v>
      </c>
      <c r="W219" s="170">
        <v>0</v>
      </c>
      <c r="X219" s="170">
        <v>0</v>
      </c>
      <c r="Y219" s="170">
        <v>0</v>
      </c>
      <c r="Z219" s="170">
        <v>0</v>
      </c>
      <c r="AA219" s="170">
        <v>0</v>
      </c>
      <c r="AB219" s="170">
        <v>0</v>
      </c>
      <c r="AC219" s="170"/>
      <c r="AE219" s="203" t="s">
        <v>424</v>
      </c>
    </row>
    <row r="220" spans="13:31" x14ac:dyDescent="0.15">
      <c r="M220" s="184" t="s">
        <v>336</v>
      </c>
      <c r="N220" s="170">
        <v>4</v>
      </c>
      <c r="O220" s="170">
        <v>70000</v>
      </c>
      <c r="P220" s="170">
        <v>615000</v>
      </c>
      <c r="Q220" s="170">
        <v>290000</v>
      </c>
      <c r="R220" s="170">
        <v>445000</v>
      </c>
      <c r="S220" s="170">
        <v>0</v>
      </c>
      <c r="T220" s="170">
        <v>1060000</v>
      </c>
      <c r="U220" s="170">
        <v>300000</v>
      </c>
      <c r="V220" s="170">
        <v>0</v>
      </c>
      <c r="W220" s="170">
        <v>1060000</v>
      </c>
      <c r="X220" s="170">
        <v>300000</v>
      </c>
      <c r="Y220" s="170">
        <v>260000</v>
      </c>
      <c r="Z220" s="170">
        <v>1060000</v>
      </c>
      <c r="AA220" s="170">
        <v>300000</v>
      </c>
      <c r="AB220" s="170">
        <v>200000</v>
      </c>
      <c r="AC220" s="170"/>
      <c r="AE220" s="203" t="s">
        <v>425</v>
      </c>
    </row>
    <row r="221" spans="13:31" x14ac:dyDescent="0.15">
      <c r="M221" s="184" t="s">
        <v>337</v>
      </c>
      <c r="N221" s="170">
        <v>2</v>
      </c>
      <c r="O221" s="170">
        <v>70000</v>
      </c>
      <c r="P221" s="170">
        <v>615000</v>
      </c>
      <c r="Q221" s="170">
        <v>290000</v>
      </c>
      <c r="R221" s="170">
        <v>445000</v>
      </c>
      <c r="S221" s="170">
        <v>240000</v>
      </c>
      <c r="T221" s="170">
        <v>1060000</v>
      </c>
      <c r="U221" s="170">
        <v>300000</v>
      </c>
      <c r="V221" s="170">
        <v>200000</v>
      </c>
      <c r="W221" s="170">
        <v>0</v>
      </c>
      <c r="X221" s="170">
        <v>0</v>
      </c>
      <c r="Y221" s="170">
        <v>0</v>
      </c>
      <c r="Z221" s="170">
        <v>0</v>
      </c>
      <c r="AA221" s="170">
        <v>0</v>
      </c>
      <c r="AB221" s="170">
        <v>0</v>
      </c>
      <c r="AC221" s="170">
        <v>360000</v>
      </c>
      <c r="AD221" s="7" t="s">
        <v>102</v>
      </c>
      <c r="AE221" s="203" t="s">
        <v>425</v>
      </c>
    </row>
    <row r="222" spans="13:31" x14ac:dyDescent="0.15">
      <c r="M222" s="184" t="s">
        <v>338</v>
      </c>
      <c r="N222" s="170">
        <v>2</v>
      </c>
      <c r="O222" s="170">
        <v>70000</v>
      </c>
      <c r="P222" s="170">
        <v>615000</v>
      </c>
      <c r="Q222" s="170">
        <v>290000</v>
      </c>
      <c r="R222" s="170">
        <v>445000</v>
      </c>
      <c r="S222" s="170">
        <v>240000</v>
      </c>
      <c r="T222" s="170">
        <v>1060000</v>
      </c>
      <c r="U222" s="170">
        <v>280000</v>
      </c>
      <c r="V222" s="170">
        <v>200000</v>
      </c>
      <c r="W222" s="170">
        <v>0</v>
      </c>
      <c r="X222" s="170">
        <v>0</v>
      </c>
      <c r="Y222" s="170">
        <v>0</v>
      </c>
      <c r="Z222" s="170">
        <v>0</v>
      </c>
      <c r="AA222" s="170">
        <v>0</v>
      </c>
      <c r="AB222" s="170">
        <v>0</v>
      </c>
      <c r="AC222" s="170">
        <v>360000</v>
      </c>
      <c r="AD222" s="7" t="s">
        <v>102</v>
      </c>
      <c r="AE222" s="203" t="s">
        <v>425</v>
      </c>
    </row>
    <row r="223" spans="13:31" x14ac:dyDescent="0.15">
      <c r="M223" s="184" t="s">
        <v>120</v>
      </c>
      <c r="N223" s="170">
        <v>4</v>
      </c>
      <c r="O223" s="170">
        <v>100000</v>
      </c>
      <c r="P223" s="170">
        <v>760000</v>
      </c>
      <c r="Q223" s="170">
        <v>310000</v>
      </c>
      <c r="R223" s="170">
        <v>475000</v>
      </c>
      <c r="S223" s="170">
        <v>0</v>
      </c>
      <c r="T223" s="170">
        <v>1235000</v>
      </c>
      <c r="U223" s="170">
        <v>250000</v>
      </c>
      <c r="V223" s="170">
        <v>0</v>
      </c>
      <c r="W223" s="170">
        <v>780000</v>
      </c>
      <c r="X223" s="170">
        <v>200000</v>
      </c>
      <c r="Y223" s="170">
        <v>0</v>
      </c>
      <c r="Z223" s="170">
        <v>780000</v>
      </c>
      <c r="AA223" s="170">
        <v>210000</v>
      </c>
      <c r="AB223" s="170">
        <v>0</v>
      </c>
      <c r="AC223" s="170">
        <v>280000</v>
      </c>
      <c r="AD223" s="7" t="s">
        <v>105</v>
      </c>
      <c r="AE223" s="203" t="s">
        <v>426</v>
      </c>
    </row>
    <row r="224" spans="13:31" x14ac:dyDescent="0.15">
      <c r="M224" s="184" t="s">
        <v>121</v>
      </c>
      <c r="N224" s="170">
        <v>3</v>
      </c>
      <c r="O224" s="170">
        <v>100000</v>
      </c>
      <c r="P224" s="170">
        <v>760000</v>
      </c>
      <c r="Q224" s="170">
        <v>300000</v>
      </c>
      <c r="R224" s="170">
        <v>475000</v>
      </c>
      <c r="S224" s="170">
        <v>0</v>
      </c>
      <c r="T224" s="170">
        <v>1235000</v>
      </c>
      <c r="U224" s="170">
        <v>240000</v>
      </c>
      <c r="V224" s="170">
        <v>0</v>
      </c>
      <c r="W224" s="170">
        <v>780000</v>
      </c>
      <c r="X224" s="170">
        <v>310000</v>
      </c>
      <c r="Y224" s="170">
        <v>0</v>
      </c>
      <c r="Z224" s="170">
        <v>0</v>
      </c>
      <c r="AA224" s="170">
        <v>0</v>
      </c>
      <c r="AB224" s="170">
        <v>0</v>
      </c>
      <c r="AC224" s="170">
        <v>280000</v>
      </c>
      <c r="AD224" s="7" t="s">
        <v>105</v>
      </c>
      <c r="AE224" s="203" t="s">
        <v>426</v>
      </c>
    </row>
    <row r="225" spans="13:31" x14ac:dyDescent="0.15">
      <c r="M225" s="184" t="s">
        <v>339</v>
      </c>
      <c r="N225" s="170">
        <v>2</v>
      </c>
      <c r="O225" s="170">
        <v>100000</v>
      </c>
      <c r="P225" s="170">
        <v>760000</v>
      </c>
      <c r="Q225" s="170">
        <v>300000</v>
      </c>
      <c r="R225" s="170">
        <v>475000</v>
      </c>
      <c r="S225" s="170">
        <v>0</v>
      </c>
      <c r="T225" s="170">
        <v>1235000</v>
      </c>
      <c r="U225" s="170">
        <v>270000</v>
      </c>
      <c r="V225" s="170">
        <v>0</v>
      </c>
      <c r="W225" s="170">
        <v>0</v>
      </c>
      <c r="X225" s="170">
        <v>0</v>
      </c>
      <c r="Y225" s="170">
        <v>0</v>
      </c>
      <c r="Z225" s="170">
        <v>0</v>
      </c>
      <c r="AA225" s="170">
        <v>0</v>
      </c>
      <c r="AB225" s="170">
        <v>0</v>
      </c>
      <c r="AC225" s="170">
        <v>280000</v>
      </c>
      <c r="AD225" s="7" t="s">
        <v>105</v>
      </c>
      <c r="AE225" s="203" t="s">
        <v>426</v>
      </c>
    </row>
    <row r="226" spans="13:31" x14ac:dyDescent="0.15">
      <c r="M226" s="184" t="s">
        <v>340</v>
      </c>
      <c r="N226" s="170">
        <v>2</v>
      </c>
      <c r="O226" s="170">
        <v>100000</v>
      </c>
      <c r="P226" s="170">
        <v>785000</v>
      </c>
      <c r="Q226" s="170">
        <v>470000</v>
      </c>
      <c r="R226" s="170">
        <v>500000</v>
      </c>
      <c r="S226" s="170">
        <v>0</v>
      </c>
      <c r="T226" s="170">
        <v>1285000</v>
      </c>
      <c r="U226" s="170">
        <v>320000</v>
      </c>
      <c r="V226" s="170">
        <v>0</v>
      </c>
      <c r="W226" s="170">
        <v>0</v>
      </c>
      <c r="X226" s="170">
        <v>0</v>
      </c>
      <c r="Y226" s="170">
        <v>0</v>
      </c>
      <c r="Z226" s="170">
        <v>0</v>
      </c>
      <c r="AA226" s="170">
        <v>0</v>
      </c>
      <c r="AB226" s="170">
        <v>0</v>
      </c>
      <c r="AC226" s="170">
        <v>280000</v>
      </c>
      <c r="AD226" s="7" t="s">
        <v>105</v>
      </c>
      <c r="AE226" s="203" t="s">
        <v>426</v>
      </c>
    </row>
    <row r="227" spans="13:31" x14ac:dyDescent="0.15">
      <c r="M227" s="184" t="s">
        <v>122</v>
      </c>
      <c r="N227" s="170">
        <v>3</v>
      </c>
      <c r="O227" s="170">
        <v>100000</v>
      </c>
      <c r="P227" s="170">
        <v>785000</v>
      </c>
      <c r="Q227" s="170">
        <v>470000</v>
      </c>
      <c r="R227" s="170">
        <v>500000</v>
      </c>
      <c r="S227" s="170">
        <v>0</v>
      </c>
      <c r="T227" s="170">
        <v>1285000</v>
      </c>
      <c r="U227" s="170">
        <v>290000</v>
      </c>
      <c r="V227" s="170">
        <v>0</v>
      </c>
      <c r="W227" s="170">
        <v>780000</v>
      </c>
      <c r="X227" s="170">
        <v>260000</v>
      </c>
      <c r="Y227" s="170">
        <v>0</v>
      </c>
      <c r="Z227" s="170">
        <v>0</v>
      </c>
      <c r="AA227" s="170">
        <v>0</v>
      </c>
      <c r="AB227" s="170">
        <v>0</v>
      </c>
      <c r="AC227" s="170">
        <v>280000</v>
      </c>
      <c r="AD227" s="7" t="s">
        <v>105</v>
      </c>
      <c r="AE227" s="203" t="s">
        <v>426</v>
      </c>
    </row>
    <row r="228" spans="13:31" x14ac:dyDescent="0.15">
      <c r="M228" s="184" t="s">
        <v>126</v>
      </c>
      <c r="N228" s="170">
        <v>2</v>
      </c>
      <c r="O228" s="170">
        <v>70000</v>
      </c>
      <c r="P228" s="170">
        <v>580000</v>
      </c>
      <c r="Q228" s="170">
        <v>250000</v>
      </c>
      <c r="R228" s="170">
        <v>410000</v>
      </c>
      <c r="S228" s="170">
        <v>0</v>
      </c>
      <c r="T228" s="170">
        <v>990000</v>
      </c>
      <c r="U228" s="170">
        <v>250000</v>
      </c>
      <c r="V228" s="170">
        <v>0</v>
      </c>
      <c r="W228" s="170">
        <v>0</v>
      </c>
      <c r="X228" s="170">
        <v>0</v>
      </c>
      <c r="Y228" s="170">
        <v>0</v>
      </c>
      <c r="Z228" s="170">
        <v>0</v>
      </c>
      <c r="AA228" s="170">
        <v>0</v>
      </c>
      <c r="AB228" s="170">
        <v>0</v>
      </c>
      <c r="AC228" s="170">
        <v>330000</v>
      </c>
      <c r="AD228" s="7" t="s">
        <v>102</v>
      </c>
      <c r="AE228" s="203" t="s">
        <v>427</v>
      </c>
    </row>
    <row r="229" spans="13:31" x14ac:dyDescent="0.15">
      <c r="M229" s="184" t="s">
        <v>123</v>
      </c>
      <c r="N229" s="170">
        <v>2</v>
      </c>
      <c r="O229" s="170">
        <v>70000</v>
      </c>
      <c r="P229" s="170">
        <v>580000</v>
      </c>
      <c r="Q229" s="170">
        <v>250000</v>
      </c>
      <c r="R229" s="170">
        <v>410000</v>
      </c>
      <c r="S229" s="170">
        <v>0</v>
      </c>
      <c r="T229" s="170">
        <v>990000</v>
      </c>
      <c r="U229" s="170">
        <v>250000</v>
      </c>
      <c r="V229" s="170">
        <v>0</v>
      </c>
      <c r="W229" s="170">
        <v>0</v>
      </c>
      <c r="X229" s="170">
        <v>0</v>
      </c>
      <c r="Y229" s="170">
        <v>0</v>
      </c>
      <c r="Z229" s="170">
        <v>0</v>
      </c>
      <c r="AA229" s="170">
        <v>0</v>
      </c>
      <c r="AB229" s="170">
        <v>0</v>
      </c>
      <c r="AC229" s="170">
        <v>330000</v>
      </c>
      <c r="AD229" s="7" t="s">
        <v>102</v>
      </c>
      <c r="AE229" s="203" t="s">
        <v>427</v>
      </c>
    </row>
    <row r="230" spans="13:31" x14ac:dyDescent="0.15">
      <c r="M230" s="184" t="s">
        <v>341</v>
      </c>
      <c r="N230" s="170">
        <v>2</v>
      </c>
      <c r="O230" s="170">
        <v>70000</v>
      </c>
      <c r="P230" s="170">
        <v>580000</v>
      </c>
      <c r="Q230" s="170">
        <v>250000</v>
      </c>
      <c r="R230" s="170">
        <v>410000</v>
      </c>
      <c r="S230" s="170">
        <v>0</v>
      </c>
      <c r="T230" s="170">
        <v>990000</v>
      </c>
      <c r="U230" s="170">
        <v>250000</v>
      </c>
      <c r="V230" s="170">
        <v>0</v>
      </c>
      <c r="W230" s="170">
        <v>0</v>
      </c>
      <c r="X230" s="170">
        <v>0</v>
      </c>
      <c r="Y230" s="170">
        <v>0</v>
      </c>
      <c r="Z230" s="170">
        <v>0</v>
      </c>
      <c r="AA230" s="170">
        <v>0</v>
      </c>
      <c r="AB230" s="170">
        <v>0</v>
      </c>
      <c r="AC230" s="170">
        <v>330000</v>
      </c>
      <c r="AD230" s="7" t="s">
        <v>102</v>
      </c>
      <c r="AE230" s="203" t="s">
        <v>427</v>
      </c>
    </row>
    <row r="231" spans="13:31" x14ac:dyDescent="0.15">
      <c r="M231" s="184" t="s">
        <v>342</v>
      </c>
      <c r="N231" s="170">
        <v>2</v>
      </c>
      <c r="O231" s="170">
        <v>70000</v>
      </c>
      <c r="P231" s="170">
        <v>580000</v>
      </c>
      <c r="Q231" s="170">
        <v>330000</v>
      </c>
      <c r="R231" s="170">
        <v>410000</v>
      </c>
      <c r="S231" s="170">
        <v>0</v>
      </c>
      <c r="T231" s="170">
        <v>990000</v>
      </c>
      <c r="U231" s="170">
        <v>250000</v>
      </c>
      <c r="V231" s="170">
        <v>0</v>
      </c>
      <c r="W231" s="170">
        <v>0</v>
      </c>
      <c r="X231" s="170">
        <v>0</v>
      </c>
      <c r="Y231" s="170">
        <v>0</v>
      </c>
      <c r="Z231" s="170">
        <v>0</v>
      </c>
      <c r="AA231" s="170">
        <v>0</v>
      </c>
      <c r="AB231" s="170">
        <v>0</v>
      </c>
      <c r="AC231" s="170">
        <v>330000</v>
      </c>
      <c r="AD231" s="7" t="s">
        <v>102</v>
      </c>
      <c r="AE231" s="203" t="s">
        <v>427</v>
      </c>
    </row>
    <row r="232" spans="13:31" x14ac:dyDescent="0.15">
      <c r="M232" s="184" t="s">
        <v>343</v>
      </c>
      <c r="N232" s="170">
        <v>2</v>
      </c>
      <c r="O232" s="170">
        <v>70000</v>
      </c>
      <c r="P232" s="170">
        <v>580000</v>
      </c>
      <c r="Q232" s="170">
        <v>250000</v>
      </c>
      <c r="R232" s="170">
        <v>410000</v>
      </c>
      <c r="S232" s="170">
        <v>0</v>
      </c>
      <c r="T232" s="170">
        <v>990000</v>
      </c>
      <c r="U232" s="170">
        <v>250000</v>
      </c>
      <c r="V232" s="170">
        <v>0</v>
      </c>
      <c r="W232" s="170">
        <v>0</v>
      </c>
      <c r="X232" s="170">
        <v>0</v>
      </c>
      <c r="Y232" s="170">
        <v>0</v>
      </c>
      <c r="Z232" s="170">
        <v>0</v>
      </c>
      <c r="AA232" s="170">
        <v>0</v>
      </c>
      <c r="AB232" s="170">
        <v>0</v>
      </c>
      <c r="AC232" s="170">
        <v>330000</v>
      </c>
      <c r="AD232" s="7" t="s">
        <v>102</v>
      </c>
      <c r="AE232" s="203" t="s">
        <v>427</v>
      </c>
    </row>
    <row r="233" spans="13:31" x14ac:dyDescent="0.15">
      <c r="M233" s="184" t="s">
        <v>344</v>
      </c>
      <c r="N233" s="170">
        <v>2</v>
      </c>
      <c r="O233" s="170">
        <v>70000</v>
      </c>
      <c r="P233" s="170">
        <v>580000</v>
      </c>
      <c r="Q233" s="170">
        <v>250000</v>
      </c>
      <c r="R233" s="170">
        <v>410000</v>
      </c>
      <c r="S233" s="170">
        <v>0</v>
      </c>
      <c r="T233" s="170">
        <v>990000</v>
      </c>
      <c r="U233" s="170">
        <v>260000</v>
      </c>
      <c r="V233" s="170">
        <v>0</v>
      </c>
      <c r="W233" s="170">
        <v>0</v>
      </c>
      <c r="X233" s="170">
        <v>0</v>
      </c>
      <c r="Y233" s="170">
        <v>0</v>
      </c>
      <c r="Z233" s="170">
        <v>0</v>
      </c>
      <c r="AA233" s="170">
        <v>0</v>
      </c>
      <c r="AB233" s="170">
        <v>0</v>
      </c>
      <c r="AC233" s="170">
        <v>330000</v>
      </c>
      <c r="AD233" s="7" t="s">
        <v>102</v>
      </c>
      <c r="AE233" s="203" t="s">
        <v>427</v>
      </c>
    </row>
    <row r="234" spans="13:31" x14ac:dyDescent="0.15">
      <c r="M234" s="184" t="s">
        <v>375</v>
      </c>
      <c r="N234" s="170">
        <v>4</v>
      </c>
      <c r="O234" s="170">
        <v>70000</v>
      </c>
      <c r="P234" s="170">
        <v>580000</v>
      </c>
      <c r="Q234" s="170">
        <v>330000</v>
      </c>
      <c r="R234" s="170">
        <v>410000</v>
      </c>
      <c r="S234" s="170">
        <v>0</v>
      </c>
      <c r="T234" s="170">
        <v>990000</v>
      </c>
      <c r="U234" s="170">
        <v>260000</v>
      </c>
      <c r="V234" s="170">
        <v>0</v>
      </c>
      <c r="W234" s="170">
        <v>660000</v>
      </c>
      <c r="X234" s="170">
        <v>260000</v>
      </c>
      <c r="Y234" s="170">
        <v>0</v>
      </c>
      <c r="Z234" s="170">
        <v>660000</v>
      </c>
      <c r="AA234" s="170">
        <v>260000</v>
      </c>
      <c r="AB234" s="170">
        <v>0</v>
      </c>
      <c r="AC234" s="170">
        <v>330000</v>
      </c>
      <c r="AD234" s="7" t="s">
        <v>102</v>
      </c>
      <c r="AE234" s="203" t="s">
        <v>427</v>
      </c>
    </row>
    <row r="235" spans="13:31" x14ac:dyDescent="0.15">
      <c r="M235" s="184" t="s">
        <v>345</v>
      </c>
      <c r="N235" s="170">
        <v>1</v>
      </c>
      <c r="O235" s="170">
        <v>70000</v>
      </c>
      <c r="P235" s="170">
        <v>580000</v>
      </c>
      <c r="Q235" s="170">
        <v>330000</v>
      </c>
      <c r="R235" s="170">
        <v>410000</v>
      </c>
      <c r="S235" s="170">
        <v>0</v>
      </c>
      <c r="T235" s="170">
        <v>0</v>
      </c>
      <c r="U235" s="170">
        <v>0</v>
      </c>
      <c r="V235" s="170">
        <v>0</v>
      </c>
      <c r="W235" s="170">
        <v>0</v>
      </c>
      <c r="X235" s="170">
        <v>0</v>
      </c>
      <c r="Y235" s="170">
        <v>0</v>
      </c>
      <c r="Z235" s="170">
        <v>0</v>
      </c>
      <c r="AA235" s="170">
        <v>0</v>
      </c>
      <c r="AB235" s="170">
        <v>0</v>
      </c>
      <c r="AC235" s="170"/>
      <c r="AE235" s="203" t="s">
        <v>427</v>
      </c>
    </row>
    <row r="236" spans="13:31" x14ac:dyDescent="0.15">
      <c r="M236" s="184" t="s">
        <v>346</v>
      </c>
      <c r="N236" s="170">
        <v>1</v>
      </c>
      <c r="O236" s="170">
        <v>70000</v>
      </c>
      <c r="P236" s="170">
        <v>330000</v>
      </c>
      <c r="Q236" s="170">
        <v>100000</v>
      </c>
      <c r="R236" s="170">
        <v>330000</v>
      </c>
      <c r="S236" s="170">
        <v>0</v>
      </c>
      <c r="T236" s="170">
        <v>0</v>
      </c>
      <c r="U236" s="170">
        <v>0</v>
      </c>
      <c r="V236" s="170">
        <v>0</v>
      </c>
      <c r="W236" s="170">
        <v>0</v>
      </c>
      <c r="X236" s="170">
        <v>0</v>
      </c>
      <c r="Y236" s="170">
        <v>0</v>
      </c>
      <c r="Z236" s="170">
        <v>0</v>
      </c>
      <c r="AA236" s="170">
        <v>0</v>
      </c>
      <c r="AB236" s="170">
        <v>0</v>
      </c>
      <c r="AC236" s="170"/>
      <c r="AE236" s="203" t="s">
        <v>427</v>
      </c>
    </row>
    <row r="237" spans="13:31" x14ac:dyDescent="0.15">
      <c r="M237" s="184" t="s">
        <v>347</v>
      </c>
      <c r="N237" s="170">
        <v>2</v>
      </c>
      <c r="O237" s="170">
        <v>50000</v>
      </c>
      <c r="P237" s="170">
        <v>605000</v>
      </c>
      <c r="Q237" s="170">
        <v>436000</v>
      </c>
      <c r="R237" s="170">
        <v>425000</v>
      </c>
      <c r="S237" s="170">
        <v>0</v>
      </c>
      <c r="T237" s="170">
        <v>1030000</v>
      </c>
      <c r="U237" s="170">
        <v>384000</v>
      </c>
      <c r="V237" s="170">
        <v>0</v>
      </c>
      <c r="W237" s="170">
        <v>0</v>
      </c>
      <c r="X237" s="170">
        <v>0</v>
      </c>
      <c r="Y237" s="170">
        <v>0</v>
      </c>
      <c r="Z237" s="170">
        <v>0</v>
      </c>
      <c r="AA237" s="170">
        <v>0</v>
      </c>
      <c r="AB237" s="170">
        <v>0</v>
      </c>
      <c r="AC237" s="170">
        <v>330000</v>
      </c>
      <c r="AD237" s="7" t="s">
        <v>105</v>
      </c>
      <c r="AE237" s="203" t="s">
        <v>428</v>
      </c>
    </row>
    <row r="238" spans="13:31" x14ac:dyDescent="0.15">
      <c r="M238" s="184" t="s">
        <v>348</v>
      </c>
      <c r="N238" s="170">
        <v>2</v>
      </c>
      <c r="O238" s="170">
        <v>50000</v>
      </c>
      <c r="P238" s="170">
        <v>605000</v>
      </c>
      <c r="Q238" s="170">
        <v>442000</v>
      </c>
      <c r="R238" s="170">
        <v>425000</v>
      </c>
      <c r="S238" s="170">
        <v>0</v>
      </c>
      <c r="T238" s="170">
        <v>1030000</v>
      </c>
      <c r="U238" s="170">
        <v>384000</v>
      </c>
      <c r="V238" s="170">
        <v>0</v>
      </c>
      <c r="W238" s="170">
        <v>0</v>
      </c>
      <c r="X238" s="170">
        <v>0</v>
      </c>
      <c r="Y238" s="170">
        <v>0</v>
      </c>
      <c r="Z238" s="170">
        <v>0</v>
      </c>
      <c r="AA238" s="170">
        <v>0</v>
      </c>
      <c r="AB238" s="170">
        <v>0</v>
      </c>
      <c r="AC238" s="170">
        <v>330000</v>
      </c>
      <c r="AD238" s="7" t="s">
        <v>105</v>
      </c>
      <c r="AE238" s="203" t="s">
        <v>428</v>
      </c>
    </row>
    <row r="239" spans="13:31" x14ac:dyDescent="0.15">
      <c r="M239" s="184" t="s">
        <v>349</v>
      </c>
      <c r="N239" s="170">
        <v>2</v>
      </c>
      <c r="O239" s="170">
        <v>50000</v>
      </c>
      <c r="P239" s="170">
        <v>605000</v>
      </c>
      <c r="Q239" s="170">
        <v>443000</v>
      </c>
      <c r="R239" s="170">
        <v>425000</v>
      </c>
      <c r="S239" s="170">
        <v>0</v>
      </c>
      <c r="T239" s="170">
        <v>1030000</v>
      </c>
      <c r="U239" s="170">
        <v>410000</v>
      </c>
      <c r="V239" s="170">
        <v>0</v>
      </c>
      <c r="W239" s="170">
        <v>0</v>
      </c>
      <c r="X239" s="170">
        <v>0</v>
      </c>
      <c r="Y239" s="170">
        <v>0</v>
      </c>
      <c r="Z239" s="170">
        <v>0</v>
      </c>
      <c r="AA239" s="170">
        <v>0</v>
      </c>
      <c r="AB239" s="170">
        <v>0</v>
      </c>
      <c r="AC239" s="170">
        <v>330000</v>
      </c>
      <c r="AD239" s="7" t="s">
        <v>105</v>
      </c>
      <c r="AE239" s="203" t="s">
        <v>428</v>
      </c>
    </row>
    <row r="240" spans="13:31" x14ac:dyDescent="0.15">
      <c r="M240" s="184" t="s">
        <v>350</v>
      </c>
      <c r="N240" s="170">
        <v>1</v>
      </c>
      <c r="O240" s="170">
        <v>50000</v>
      </c>
      <c r="P240" s="170">
        <v>605000</v>
      </c>
      <c r="Q240" s="170">
        <v>485000</v>
      </c>
      <c r="R240" s="170">
        <v>425000</v>
      </c>
      <c r="S240" s="170">
        <v>0</v>
      </c>
      <c r="T240" s="170">
        <v>0</v>
      </c>
      <c r="U240" s="170">
        <v>0</v>
      </c>
      <c r="V240" s="170">
        <v>0</v>
      </c>
      <c r="W240" s="170">
        <v>0</v>
      </c>
      <c r="X240" s="170">
        <v>0</v>
      </c>
      <c r="Y240" s="170">
        <v>0</v>
      </c>
      <c r="Z240" s="170">
        <v>0</v>
      </c>
      <c r="AA240" s="170">
        <v>0</v>
      </c>
      <c r="AB240" s="170">
        <v>0</v>
      </c>
      <c r="AC240" s="170"/>
      <c r="AE240" s="203" t="s">
        <v>428</v>
      </c>
    </row>
    <row r="241" spans="13:31" x14ac:dyDescent="0.15">
      <c r="M241" s="184" t="s">
        <v>351</v>
      </c>
      <c r="N241" s="170">
        <v>2</v>
      </c>
      <c r="O241" s="170">
        <v>50000</v>
      </c>
      <c r="P241" s="170">
        <v>615000</v>
      </c>
      <c r="Q241" s="170">
        <v>407000</v>
      </c>
      <c r="R241" s="170">
        <v>435000</v>
      </c>
      <c r="S241" s="170">
        <v>0</v>
      </c>
      <c r="T241" s="170">
        <v>1050000</v>
      </c>
      <c r="U241" s="170">
        <v>358000</v>
      </c>
      <c r="V241" s="170">
        <v>0</v>
      </c>
      <c r="W241" s="170">
        <v>0</v>
      </c>
      <c r="X241" s="170">
        <v>0</v>
      </c>
      <c r="Y241" s="170">
        <v>0</v>
      </c>
      <c r="Z241" s="170">
        <v>0</v>
      </c>
      <c r="AA241" s="170">
        <v>0</v>
      </c>
      <c r="AB241" s="170">
        <v>0</v>
      </c>
      <c r="AC241" s="170"/>
      <c r="AE241" s="203" t="s">
        <v>428</v>
      </c>
    </row>
    <row r="242" spans="13:31" x14ac:dyDescent="0.15">
      <c r="M242" s="184" t="s">
        <v>352</v>
      </c>
      <c r="N242" s="170">
        <v>2</v>
      </c>
      <c r="O242" s="170">
        <v>50000</v>
      </c>
      <c r="P242" s="170">
        <v>605000</v>
      </c>
      <c r="Q242" s="170">
        <v>416000</v>
      </c>
      <c r="R242" s="170">
        <v>425000</v>
      </c>
      <c r="S242" s="170">
        <v>0</v>
      </c>
      <c r="T242" s="170">
        <v>1030000</v>
      </c>
      <c r="U242" s="170">
        <v>415000</v>
      </c>
      <c r="V242" s="170">
        <v>0</v>
      </c>
      <c r="W242" s="170">
        <v>0</v>
      </c>
      <c r="X242" s="170">
        <v>0</v>
      </c>
      <c r="Y242" s="170">
        <v>0</v>
      </c>
      <c r="Z242" s="170">
        <v>0</v>
      </c>
      <c r="AA242" s="170">
        <v>0</v>
      </c>
      <c r="AB242" s="170">
        <v>0</v>
      </c>
      <c r="AC242" s="170">
        <v>330000</v>
      </c>
      <c r="AD242" s="7" t="s">
        <v>105</v>
      </c>
      <c r="AE242" s="203" t="s">
        <v>428</v>
      </c>
    </row>
    <row r="243" spans="13:31" x14ac:dyDescent="0.15">
      <c r="M243" s="184" t="s">
        <v>124</v>
      </c>
      <c r="N243" s="170">
        <v>2</v>
      </c>
      <c r="O243" s="170">
        <v>70000</v>
      </c>
      <c r="P243" s="170">
        <v>650000</v>
      </c>
      <c r="Q243" s="170">
        <v>350000</v>
      </c>
      <c r="R243" s="170">
        <v>450000</v>
      </c>
      <c r="S243" s="170">
        <v>0</v>
      </c>
      <c r="T243" s="170">
        <v>1100000</v>
      </c>
      <c r="U243" s="170">
        <v>310000</v>
      </c>
      <c r="V243" s="170">
        <v>0</v>
      </c>
      <c r="W243" s="170">
        <v>0</v>
      </c>
      <c r="X243" s="170">
        <v>0</v>
      </c>
      <c r="Y243" s="170">
        <v>0</v>
      </c>
      <c r="Z243" s="170">
        <v>0</v>
      </c>
      <c r="AA243" s="170">
        <v>0</v>
      </c>
      <c r="AB243" s="170">
        <v>0</v>
      </c>
      <c r="AC243" s="170">
        <v>360000</v>
      </c>
      <c r="AD243" s="7" t="s">
        <v>105</v>
      </c>
      <c r="AE243" s="203" t="s">
        <v>429</v>
      </c>
    </row>
    <row r="244" spans="13:31" x14ac:dyDescent="0.15">
      <c r="M244" s="184" t="s">
        <v>353</v>
      </c>
      <c r="N244" s="170">
        <v>2</v>
      </c>
      <c r="O244" s="170">
        <v>70000</v>
      </c>
      <c r="P244" s="170">
        <v>440000</v>
      </c>
      <c r="Q244" s="170">
        <v>350000</v>
      </c>
      <c r="R244" s="170">
        <v>380000</v>
      </c>
      <c r="S244" s="170">
        <v>0</v>
      </c>
      <c r="T244" s="170">
        <v>820000</v>
      </c>
      <c r="U244" s="170">
        <v>310000</v>
      </c>
      <c r="V244" s="170">
        <v>0</v>
      </c>
      <c r="W244" s="170">
        <v>0</v>
      </c>
      <c r="X244" s="170">
        <v>0</v>
      </c>
      <c r="Y244" s="170">
        <v>0</v>
      </c>
      <c r="Z244" s="170">
        <v>0</v>
      </c>
      <c r="AA244" s="170">
        <v>0</v>
      </c>
      <c r="AB244" s="170">
        <v>0</v>
      </c>
      <c r="AC244" s="170">
        <v>360000</v>
      </c>
      <c r="AD244" s="7" t="s">
        <v>105</v>
      </c>
      <c r="AE244" s="203" t="s">
        <v>429</v>
      </c>
    </row>
    <row r="245" spans="13:31" x14ac:dyDescent="0.15">
      <c r="M245" s="184" t="s">
        <v>354</v>
      </c>
      <c r="N245" s="170">
        <v>2</v>
      </c>
      <c r="O245" s="170">
        <v>70000</v>
      </c>
      <c r="P245" s="170">
        <v>670000</v>
      </c>
      <c r="Q245" s="170">
        <v>350000</v>
      </c>
      <c r="R245" s="170">
        <v>450000</v>
      </c>
      <c r="S245" s="170">
        <v>0</v>
      </c>
      <c r="T245" s="170">
        <v>1120000</v>
      </c>
      <c r="U245" s="170">
        <v>310000</v>
      </c>
      <c r="V245" s="170">
        <v>0</v>
      </c>
      <c r="W245" s="170">
        <v>0</v>
      </c>
      <c r="X245" s="170">
        <v>0</v>
      </c>
      <c r="Y245" s="170">
        <v>0</v>
      </c>
      <c r="Z245" s="170">
        <v>0</v>
      </c>
      <c r="AA245" s="170">
        <v>0</v>
      </c>
      <c r="AB245" s="170">
        <v>0</v>
      </c>
      <c r="AC245" s="170">
        <v>360000</v>
      </c>
      <c r="AD245" s="7" t="s">
        <v>105</v>
      </c>
      <c r="AE245" s="203" t="s">
        <v>429</v>
      </c>
    </row>
    <row r="246" spans="13:31" x14ac:dyDescent="0.15">
      <c r="M246" s="184" t="s">
        <v>355</v>
      </c>
      <c r="N246" s="170">
        <v>2</v>
      </c>
      <c r="O246" s="170">
        <v>70000</v>
      </c>
      <c r="P246" s="170">
        <v>670000</v>
      </c>
      <c r="Q246" s="170">
        <v>350000</v>
      </c>
      <c r="R246" s="170">
        <v>450000</v>
      </c>
      <c r="S246" s="170">
        <v>0</v>
      </c>
      <c r="T246" s="170">
        <v>1120000</v>
      </c>
      <c r="U246" s="170">
        <v>300000</v>
      </c>
      <c r="V246" s="170">
        <v>0</v>
      </c>
      <c r="W246" s="170">
        <v>0</v>
      </c>
      <c r="X246" s="170">
        <v>0</v>
      </c>
      <c r="Y246" s="170">
        <v>0</v>
      </c>
      <c r="Z246" s="170">
        <v>0</v>
      </c>
      <c r="AA246" s="170">
        <v>0</v>
      </c>
      <c r="AB246" s="170">
        <v>0</v>
      </c>
      <c r="AC246" s="170">
        <v>360000</v>
      </c>
      <c r="AD246" s="7" t="s">
        <v>105</v>
      </c>
      <c r="AE246" s="203" t="s">
        <v>429</v>
      </c>
    </row>
    <row r="247" spans="13:31" x14ac:dyDescent="0.15">
      <c r="M247" s="184" t="s">
        <v>356</v>
      </c>
      <c r="N247" s="170">
        <v>2</v>
      </c>
      <c r="O247" s="170">
        <v>70000</v>
      </c>
      <c r="P247" s="170">
        <v>670000</v>
      </c>
      <c r="Q247" s="170">
        <v>350000</v>
      </c>
      <c r="R247" s="170">
        <v>450000</v>
      </c>
      <c r="S247" s="170">
        <v>0</v>
      </c>
      <c r="T247" s="170">
        <v>1120000</v>
      </c>
      <c r="U247" s="170">
        <v>300000</v>
      </c>
      <c r="V247" s="170">
        <v>0</v>
      </c>
      <c r="W247" s="170">
        <v>0</v>
      </c>
      <c r="X247" s="170">
        <v>0</v>
      </c>
      <c r="Y247" s="170">
        <v>0</v>
      </c>
      <c r="Z247" s="170">
        <v>0</v>
      </c>
      <c r="AA247" s="170">
        <v>0</v>
      </c>
      <c r="AB247" s="170">
        <v>0</v>
      </c>
      <c r="AC247" s="170">
        <v>360000</v>
      </c>
      <c r="AD247" s="7" t="s">
        <v>105</v>
      </c>
      <c r="AE247" s="203" t="s">
        <v>429</v>
      </c>
    </row>
    <row r="248" spans="13:31" x14ac:dyDescent="0.15">
      <c r="M248" s="184" t="s">
        <v>357</v>
      </c>
      <c r="N248" s="170">
        <v>4</v>
      </c>
      <c r="O248" s="170">
        <v>70000</v>
      </c>
      <c r="P248" s="170">
        <v>670000</v>
      </c>
      <c r="Q248" s="170">
        <v>350000</v>
      </c>
      <c r="R248" s="170">
        <v>450000</v>
      </c>
      <c r="S248" s="170">
        <v>0</v>
      </c>
      <c r="T248" s="170">
        <v>1120000</v>
      </c>
      <c r="U248" s="170">
        <v>300000</v>
      </c>
      <c r="V248" s="170">
        <v>0</v>
      </c>
      <c r="W248" s="170">
        <v>1120000</v>
      </c>
      <c r="X248" s="170">
        <v>300000</v>
      </c>
      <c r="Y248" s="170">
        <v>0</v>
      </c>
      <c r="Z248" s="170">
        <v>1120000</v>
      </c>
      <c r="AA248" s="170">
        <v>300000</v>
      </c>
      <c r="AB248" s="170">
        <v>0</v>
      </c>
      <c r="AC248" s="170">
        <v>360000</v>
      </c>
      <c r="AD248" s="7" t="s">
        <v>106</v>
      </c>
      <c r="AE248" s="203" t="s">
        <v>429</v>
      </c>
    </row>
    <row r="249" spans="13:31" x14ac:dyDescent="0.15">
      <c r="M249" s="184" t="s">
        <v>358</v>
      </c>
      <c r="N249" s="170">
        <v>1</v>
      </c>
      <c r="O249" s="170">
        <v>70000</v>
      </c>
      <c r="P249" s="170">
        <v>280000</v>
      </c>
      <c r="Q249" s="170">
        <v>200000</v>
      </c>
      <c r="R249" s="170">
        <v>210000</v>
      </c>
      <c r="S249" s="170">
        <v>0</v>
      </c>
      <c r="T249" s="170">
        <v>0</v>
      </c>
      <c r="U249" s="170">
        <v>0</v>
      </c>
      <c r="V249" s="170">
        <v>0</v>
      </c>
      <c r="W249" s="170">
        <v>0</v>
      </c>
      <c r="X249" s="170">
        <v>0</v>
      </c>
      <c r="Y249" s="170">
        <v>0</v>
      </c>
      <c r="Z249" s="170">
        <v>0</v>
      </c>
      <c r="AA249" s="170">
        <v>0</v>
      </c>
      <c r="AB249" s="170">
        <v>0</v>
      </c>
      <c r="AC249" s="170"/>
      <c r="AE249" s="203" t="s">
        <v>429</v>
      </c>
    </row>
    <row r="250" spans="13:31" x14ac:dyDescent="0.15">
      <c r="M250" s="184" t="s">
        <v>359</v>
      </c>
      <c r="N250" s="170">
        <v>2</v>
      </c>
      <c r="O250" s="170">
        <v>40000</v>
      </c>
      <c r="P250" s="170">
        <v>740000</v>
      </c>
      <c r="Q250" s="170">
        <v>190000</v>
      </c>
      <c r="R250" s="170">
        <v>460000</v>
      </c>
      <c r="S250" s="170">
        <v>0</v>
      </c>
      <c r="T250" s="170">
        <v>1200000</v>
      </c>
      <c r="U250" s="170">
        <v>120000</v>
      </c>
      <c r="V250" s="170">
        <v>0</v>
      </c>
      <c r="W250" s="170">
        <v>0</v>
      </c>
      <c r="X250" s="170">
        <v>0</v>
      </c>
      <c r="Y250" s="170">
        <v>0</v>
      </c>
      <c r="Z250" s="170">
        <v>0</v>
      </c>
      <c r="AA250" s="170">
        <v>0</v>
      </c>
      <c r="AB250" s="170">
        <v>0</v>
      </c>
      <c r="AC250" s="170">
        <v>180000</v>
      </c>
      <c r="AD250" s="7" t="s">
        <v>102</v>
      </c>
      <c r="AE250" s="203" t="s">
        <v>430</v>
      </c>
    </row>
    <row r="251" spans="13:31" x14ac:dyDescent="0.15">
      <c r="M251" s="184" t="s">
        <v>360</v>
      </c>
      <c r="N251" s="170">
        <v>2</v>
      </c>
      <c r="O251" s="170">
        <v>40000</v>
      </c>
      <c r="P251" s="170">
        <v>740000</v>
      </c>
      <c r="Q251" s="170">
        <v>200000</v>
      </c>
      <c r="R251" s="170">
        <v>460000</v>
      </c>
      <c r="S251" s="170">
        <v>0</v>
      </c>
      <c r="T251" s="170">
        <v>1200000</v>
      </c>
      <c r="U251" s="170">
        <v>120000</v>
      </c>
      <c r="V251" s="170">
        <v>0</v>
      </c>
      <c r="W251" s="170">
        <v>0</v>
      </c>
      <c r="X251" s="170">
        <v>0</v>
      </c>
      <c r="Y251" s="170">
        <v>0</v>
      </c>
      <c r="Z251" s="170">
        <v>0</v>
      </c>
      <c r="AA251" s="170">
        <v>0</v>
      </c>
      <c r="AB251" s="170">
        <v>0</v>
      </c>
      <c r="AC251" s="170">
        <v>180000</v>
      </c>
      <c r="AD251" s="7" t="s">
        <v>102</v>
      </c>
      <c r="AE251" s="203" t="s">
        <v>430</v>
      </c>
    </row>
    <row r="252" spans="13:31" x14ac:dyDescent="0.15">
      <c r="M252" s="184" t="s">
        <v>361</v>
      </c>
      <c r="N252" s="170">
        <v>2</v>
      </c>
      <c r="O252" s="170">
        <v>40000</v>
      </c>
      <c r="P252" s="170">
        <v>740000</v>
      </c>
      <c r="Q252" s="170">
        <v>180000</v>
      </c>
      <c r="R252" s="170">
        <v>460000</v>
      </c>
      <c r="S252" s="170">
        <v>0</v>
      </c>
      <c r="T252" s="170">
        <v>1200000</v>
      </c>
      <c r="U252" s="170">
        <v>120000</v>
      </c>
      <c r="V252" s="170">
        <v>0</v>
      </c>
      <c r="W252" s="170">
        <v>0</v>
      </c>
      <c r="X252" s="170">
        <v>0</v>
      </c>
      <c r="Y252" s="170">
        <v>0</v>
      </c>
      <c r="Z252" s="170">
        <v>0</v>
      </c>
      <c r="AA252" s="170">
        <v>0</v>
      </c>
      <c r="AB252" s="170">
        <v>0</v>
      </c>
      <c r="AC252" s="170">
        <v>180000</v>
      </c>
      <c r="AD252" s="7" t="s">
        <v>102</v>
      </c>
      <c r="AE252" s="203" t="s">
        <v>430</v>
      </c>
    </row>
    <row r="253" spans="13:31" x14ac:dyDescent="0.15">
      <c r="M253" s="184" t="s">
        <v>362</v>
      </c>
      <c r="N253" s="170">
        <v>2</v>
      </c>
      <c r="O253" s="170">
        <v>40000</v>
      </c>
      <c r="P253" s="170">
        <v>740000</v>
      </c>
      <c r="Q253" s="170">
        <v>170000</v>
      </c>
      <c r="R253" s="170">
        <v>460000</v>
      </c>
      <c r="S253" s="170">
        <v>0</v>
      </c>
      <c r="T253" s="170">
        <v>1200000</v>
      </c>
      <c r="U253" s="170">
        <v>110000</v>
      </c>
      <c r="V253" s="170">
        <v>0</v>
      </c>
      <c r="W253" s="170">
        <v>0</v>
      </c>
      <c r="X253" s="170">
        <v>0</v>
      </c>
      <c r="Y253" s="170">
        <v>0</v>
      </c>
      <c r="Z253" s="170">
        <v>0</v>
      </c>
      <c r="AA253" s="170">
        <v>0</v>
      </c>
      <c r="AB253" s="170">
        <v>0</v>
      </c>
      <c r="AC253" s="170">
        <v>180000</v>
      </c>
      <c r="AD253" s="7" t="s">
        <v>102</v>
      </c>
      <c r="AE253" s="203" t="s">
        <v>430</v>
      </c>
    </row>
    <row r="254" spans="13:31" x14ac:dyDescent="0.15">
      <c r="M254" s="184" t="s">
        <v>363</v>
      </c>
      <c r="N254" s="170">
        <v>2</v>
      </c>
      <c r="O254" s="170">
        <v>40000</v>
      </c>
      <c r="P254" s="170">
        <v>740000</v>
      </c>
      <c r="Q254" s="170">
        <v>160000</v>
      </c>
      <c r="R254" s="170">
        <v>460000</v>
      </c>
      <c r="S254" s="170">
        <v>0</v>
      </c>
      <c r="T254" s="170">
        <v>1200000</v>
      </c>
      <c r="U254" s="170">
        <v>110000</v>
      </c>
      <c r="V254" s="170">
        <v>0</v>
      </c>
      <c r="W254" s="170">
        <v>0</v>
      </c>
      <c r="X254" s="170">
        <v>0</v>
      </c>
      <c r="Y254" s="170">
        <v>0</v>
      </c>
      <c r="Z254" s="170">
        <v>0</v>
      </c>
      <c r="AA254" s="170">
        <v>0</v>
      </c>
      <c r="AB254" s="170">
        <v>0</v>
      </c>
      <c r="AC254" s="170">
        <v>180000</v>
      </c>
      <c r="AD254" s="7" t="s">
        <v>102</v>
      </c>
      <c r="AE254" s="203" t="s">
        <v>430</v>
      </c>
    </row>
    <row r="255" spans="13:31" x14ac:dyDescent="0.15">
      <c r="M255" s="184" t="s">
        <v>127</v>
      </c>
      <c r="N255" s="170">
        <v>2</v>
      </c>
      <c r="O255" s="170">
        <v>40000</v>
      </c>
      <c r="P255" s="170">
        <v>740000</v>
      </c>
      <c r="Q255" s="170">
        <v>300000</v>
      </c>
      <c r="R255" s="170">
        <v>460000</v>
      </c>
      <c r="S255" s="170">
        <v>0</v>
      </c>
      <c r="T255" s="170">
        <v>1200000</v>
      </c>
      <c r="U255" s="170">
        <v>300000</v>
      </c>
      <c r="V255" s="170">
        <v>0</v>
      </c>
      <c r="W255" s="170">
        <v>0</v>
      </c>
      <c r="X255" s="170">
        <v>0</v>
      </c>
      <c r="Y255" s="170">
        <v>0</v>
      </c>
      <c r="Z255" s="170">
        <v>0</v>
      </c>
      <c r="AA255" s="170">
        <v>0</v>
      </c>
      <c r="AB255" s="170">
        <v>0</v>
      </c>
      <c r="AC255" s="170">
        <v>180000</v>
      </c>
      <c r="AD255" s="7" t="s">
        <v>102</v>
      </c>
      <c r="AE255" s="203" t="s">
        <v>430</v>
      </c>
    </row>
    <row r="256" spans="13:31" x14ac:dyDescent="0.15">
      <c r="M256" s="184" t="s">
        <v>364</v>
      </c>
      <c r="N256" s="170">
        <v>2</v>
      </c>
      <c r="O256" s="170">
        <v>40000</v>
      </c>
      <c r="P256" s="170">
        <v>740000</v>
      </c>
      <c r="Q256" s="170">
        <v>290000</v>
      </c>
      <c r="R256" s="170">
        <v>460000</v>
      </c>
      <c r="S256" s="170">
        <v>0</v>
      </c>
      <c r="T256" s="170">
        <v>1200000</v>
      </c>
      <c r="U256" s="170">
        <v>300000</v>
      </c>
      <c r="V256" s="170">
        <v>0</v>
      </c>
      <c r="W256" s="170">
        <v>0</v>
      </c>
      <c r="X256" s="170">
        <v>0</v>
      </c>
      <c r="Y256" s="170">
        <v>0</v>
      </c>
      <c r="Z256" s="170">
        <v>0</v>
      </c>
      <c r="AA256" s="170">
        <v>0</v>
      </c>
      <c r="AB256" s="170">
        <v>0</v>
      </c>
      <c r="AC256" s="170">
        <v>180000</v>
      </c>
      <c r="AD256" s="7" t="s">
        <v>102</v>
      </c>
      <c r="AE256" s="203" t="s">
        <v>430</v>
      </c>
    </row>
    <row r="257" spans="13:31" x14ac:dyDescent="0.15">
      <c r="M257" s="184" t="s">
        <v>365</v>
      </c>
      <c r="N257" s="170">
        <v>4</v>
      </c>
      <c r="O257" s="170">
        <v>40000</v>
      </c>
      <c r="P257" s="170">
        <v>740000</v>
      </c>
      <c r="Q257" s="170">
        <v>210000</v>
      </c>
      <c r="R257" s="170">
        <v>460000</v>
      </c>
      <c r="S257" s="170">
        <v>46000</v>
      </c>
      <c r="T257" s="170">
        <v>1200000</v>
      </c>
      <c r="U257" s="170">
        <v>90000</v>
      </c>
      <c r="V257" s="170">
        <v>22000</v>
      </c>
      <c r="W257" s="170">
        <v>940000</v>
      </c>
      <c r="X257" s="170">
        <v>100000</v>
      </c>
      <c r="Y257" s="170">
        <v>209000</v>
      </c>
      <c r="Z257" s="170">
        <v>940000</v>
      </c>
      <c r="AA257" s="170">
        <v>60000</v>
      </c>
      <c r="AB257" s="170">
        <v>99000</v>
      </c>
      <c r="AC257" s="170">
        <v>180000</v>
      </c>
      <c r="AD257" s="7" t="s">
        <v>102</v>
      </c>
      <c r="AE257" s="203" t="s">
        <v>430</v>
      </c>
    </row>
    <row r="258" spans="13:31" x14ac:dyDescent="0.15">
      <c r="M258" s="184" t="s">
        <v>366</v>
      </c>
      <c r="N258" s="170">
        <v>4</v>
      </c>
      <c r="O258" s="170">
        <v>40000</v>
      </c>
      <c r="P258" s="170">
        <v>740000</v>
      </c>
      <c r="Q258" s="170">
        <v>180000</v>
      </c>
      <c r="R258" s="170">
        <v>460000</v>
      </c>
      <c r="S258" s="170">
        <v>46000</v>
      </c>
      <c r="T258" s="170">
        <v>1200000</v>
      </c>
      <c r="U258" s="170">
        <v>90000</v>
      </c>
      <c r="V258" s="170">
        <v>22000</v>
      </c>
      <c r="W258" s="170">
        <v>940000</v>
      </c>
      <c r="X258" s="170">
        <v>100000</v>
      </c>
      <c r="Y258" s="170">
        <v>209000</v>
      </c>
      <c r="Z258" s="170">
        <v>940000</v>
      </c>
      <c r="AA258" s="170">
        <v>80000</v>
      </c>
      <c r="AB258" s="170">
        <v>99000</v>
      </c>
      <c r="AC258" s="170">
        <v>180000</v>
      </c>
      <c r="AD258" s="7" t="s">
        <v>102</v>
      </c>
      <c r="AE258" s="203" t="s">
        <v>430</v>
      </c>
    </row>
    <row r="259" spans="13:31" x14ac:dyDescent="0.15">
      <c r="M259" s="184" t="s">
        <v>367</v>
      </c>
      <c r="N259" s="170">
        <v>4</v>
      </c>
      <c r="O259" s="170">
        <v>40000</v>
      </c>
      <c r="P259" s="170">
        <v>740000</v>
      </c>
      <c r="Q259" s="170">
        <v>280000</v>
      </c>
      <c r="R259" s="170">
        <v>460000</v>
      </c>
      <c r="S259" s="170">
        <v>46000</v>
      </c>
      <c r="T259" s="170">
        <v>1200000</v>
      </c>
      <c r="U259" s="170">
        <v>100000</v>
      </c>
      <c r="V259" s="170">
        <v>22000</v>
      </c>
      <c r="W259" s="170">
        <v>940000</v>
      </c>
      <c r="X259" s="170">
        <v>40000</v>
      </c>
      <c r="Y259" s="170">
        <v>209000</v>
      </c>
      <c r="Z259" s="170">
        <v>940000</v>
      </c>
      <c r="AA259" s="170">
        <v>60000</v>
      </c>
      <c r="AB259" s="170">
        <v>99000</v>
      </c>
      <c r="AC259" s="170">
        <v>180000</v>
      </c>
      <c r="AD259" s="7" t="s">
        <v>102</v>
      </c>
      <c r="AE259" s="203" t="s">
        <v>430</v>
      </c>
    </row>
    <row r="260" spans="13:31" x14ac:dyDescent="0.15">
      <c r="M260" s="184" t="s">
        <v>368</v>
      </c>
      <c r="N260" s="170">
        <v>4</v>
      </c>
      <c r="O260" s="170">
        <v>90000</v>
      </c>
      <c r="P260" s="170">
        <v>490000</v>
      </c>
      <c r="Q260" s="170">
        <v>242000</v>
      </c>
      <c r="R260" s="170">
        <v>300000</v>
      </c>
      <c r="S260" s="170">
        <v>150000</v>
      </c>
      <c r="T260" s="170">
        <v>790000</v>
      </c>
      <c r="U260" s="170">
        <v>169000</v>
      </c>
      <c r="V260" s="170">
        <v>120000</v>
      </c>
      <c r="W260" s="170">
        <v>790000</v>
      </c>
      <c r="X260" s="170">
        <v>136000</v>
      </c>
      <c r="Y260" s="170">
        <v>120000</v>
      </c>
      <c r="Z260" s="170">
        <v>790000</v>
      </c>
      <c r="AA260" s="170">
        <v>150000</v>
      </c>
      <c r="AB260" s="170">
        <v>120000</v>
      </c>
      <c r="AC260" s="170">
        <v>250000</v>
      </c>
      <c r="AD260" s="7" t="s">
        <v>102</v>
      </c>
      <c r="AE260" s="203" t="s">
        <v>431</v>
      </c>
    </row>
    <row r="261" spans="13:31" x14ac:dyDescent="0.15">
      <c r="M261" s="184" t="s">
        <v>369</v>
      </c>
      <c r="N261" s="170">
        <v>4</v>
      </c>
      <c r="O261" s="170">
        <v>90000</v>
      </c>
      <c r="P261" s="170">
        <v>490000</v>
      </c>
      <c r="Q261" s="170">
        <v>242000</v>
      </c>
      <c r="R261" s="170">
        <v>300000</v>
      </c>
      <c r="S261" s="170">
        <v>150000</v>
      </c>
      <c r="T261" s="170">
        <v>790000</v>
      </c>
      <c r="U261" s="170">
        <v>169000</v>
      </c>
      <c r="V261" s="170">
        <v>120000</v>
      </c>
      <c r="W261" s="170">
        <v>790000</v>
      </c>
      <c r="X261" s="170">
        <v>136000</v>
      </c>
      <c r="Y261" s="170">
        <v>120000</v>
      </c>
      <c r="Z261" s="170">
        <v>790000</v>
      </c>
      <c r="AA261" s="170">
        <v>150000</v>
      </c>
      <c r="AB261" s="170">
        <v>120000</v>
      </c>
      <c r="AC261" s="170">
        <v>250000</v>
      </c>
      <c r="AD261" s="7" t="s">
        <v>102</v>
      </c>
      <c r="AE261" s="203" t="s">
        <v>431</v>
      </c>
    </row>
    <row r="262" spans="13:31" x14ac:dyDescent="0.15">
      <c r="M262" s="184" t="s">
        <v>370</v>
      </c>
      <c r="N262" s="170">
        <v>4</v>
      </c>
      <c r="O262" s="170">
        <v>90000</v>
      </c>
      <c r="P262" s="170">
        <v>540000</v>
      </c>
      <c r="Q262" s="170">
        <v>212000</v>
      </c>
      <c r="R262" s="170">
        <v>350000</v>
      </c>
      <c r="S262" s="170">
        <v>0</v>
      </c>
      <c r="T262" s="170">
        <v>890000</v>
      </c>
      <c r="U262" s="170">
        <v>143000</v>
      </c>
      <c r="V262" s="170">
        <v>0</v>
      </c>
      <c r="W262" s="170">
        <v>890000</v>
      </c>
      <c r="X262" s="170">
        <v>110000</v>
      </c>
      <c r="Y262" s="170">
        <v>0</v>
      </c>
      <c r="Z262" s="170">
        <v>890000</v>
      </c>
      <c r="AA262" s="170">
        <v>150000</v>
      </c>
      <c r="AB262" s="170">
        <v>0</v>
      </c>
      <c r="AC262" s="170">
        <v>250000</v>
      </c>
      <c r="AD262" s="7" t="s">
        <v>102</v>
      </c>
      <c r="AE262" s="203" t="s">
        <v>431</v>
      </c>
    </row>
    <row r="263" spans="13:31" x14ac:dyDescent="0.15">
      <c r="M263" s="184" t="s">
        <v>371</v>
      </c>
      <c r="N263" s="170">
        <v>4</v>
      </c>
      <c r="O263" s="170">
        <v>90000</v>
      </c>
      <c r="P263" s="170">
        <v>540000</v>
      </c>
      <c r="Q263" s="170">
        <v>212000</v>
      </c>
      <c r="R263" s="170">
        <v>350000</v>
      </c>
      <c r="S263" s="170">
        <v>0</v>
      </c>
      <c r="T263" s="170">
        <v>890000</v>
      </c>
      <c r="U263" s="170">
        <v>143000</v>
      </c>
      <c r="V263" s="170">
        <v>0</v>
      </c>
      <c r="W263" s="170">
        <v>890000</v>
      </c>
      <c r="X263" s="170">
        <v>110000</v>
      </c>
      <c r="Y263" s="170">
        <v>0</v>
      </c>
      <c r="Z263" s="170">
        <v>890000</v>
      </c>
      <c r="AA263" s="170">
        <v>150000</v>
      </c>
      <c r="AB263" s="170">
        <v>0</v>
      </c>
      <c r="AC263" s="170">
        <v>250000</v>
      </c>
      <c r="AD263" s="7" t="s">
        <v>102</v>
      </c>
      <c r="AE263" s="203" t="s">
        <v>431</v>
      </c>
    </row>
    <row r="264" spans="13:31" x14ac:dyDescent="0.15">
      <c r="M264" s="184" t="s">
        <v>372</v>
      </c>
      <c r="N264" s="170">
        <v>4</v>
      </c>
      <c r="O264" s="170">
        <v>90000</v>
      </c>
      <c r="P264" s="170">
        <v>540000</v>
      </c>
      <c r="Q264" s="170">
        <v>212000</v>
      </c>
      <c r="R264" s="170">
        <v>350000</v>
      </c>
      <c r="S264" s="170">
        <v>0</v>
      </c>
      <c r="T264" s="170">
        <v>890000</v>
      </c>
      <c r="U264" s="170">
        <v>143000</v>
      </c>
      <c r="V264" s="170">
        <v>0</v>
      </c>
      <c r="W264" s="170">
        <v>890000</v>
      </c>
      <c r="X264" s="170">
        <v>110000</v>
      </c>
      <c r="Y264" s="170">
        <v>0</v>
      </c>
      <c r="Z264" s="170">
        <v>890000</v>
      </c>
      <c r="AA264" s="170">
        <v>150000</v>
      </c>
      <c r="AB264" s="170">
        <v>0</v>
      </c>
      <c r="AC264" s="170">
        <v>250000</v>
      </c>
      <c r="AD264" s="7" t="s">
        <v>102</v>
      </c>
      <c r="AE264" s="203" t="s">
        <v>431</v>
      </c>
    </row>
    <row r="265" spans="13:31" x14ac:dyDescent="0.15">
      <c r="M265" s="184" t="s">
        <v>373</v>
      </c>
      <c r="N265" s="170">
        <v>3</v>
      </c>
      <c r="O265" s="170">
        <v>70000</v>
      </c>
      <c r="P265" s="170">
        <v>575000</v>
      </c>
      <c r="Q265" s="170">
        <v>389000</v>
      </c>
      <c r="R265" s="170">
        <v>405000</v>
      </c>
      <c r="S265" s="170">
        <v>0</v>
      </c>
      <c r="T265" s="170">
        <v>980000</v>
      </c>
      <c r="U265" s="170">
        <v>324000</v>
      </c>
      <c r="V265" s="170">
        <v>0</v>
      </c>
      <c r="W265" s="170">
        <v>980000</v>
      </c>
      <c r="X265" s="170">
        <v>350000</v>
      </c>
      <c r="Y265" s="170">
        <v>0</v>
      </c>
      <c r="Z265" s="170">
        <v>0</v>
      </c>
      <c r="AA265" s="170">
        <v>0</v>
      </c>
      <c r="AB265" s="170">
        <v>0</v>
      </c>
      <c r="AC265" s="170">
        <v>150000</v>
      </c>
      <c r="AD265" s="7" t="s">
        <v>105</v>
      </c>
      <c r="AE265" s="203" t="s">
        <v>432</v>
      </c>
    </row>
    <row r="266" spans="13:31" x14ac:dyDescent="0.15">
      <c r="M266" s="184" t="s">
        <v>374</v>
      </c>
      <c r="N266" s="170">
        <v>3</v>
      </c>
      <c r="O266" s="170">
        <v>70000</v>
      </c>
      <c r="P266" s="170">
        <v>465000</v>
      </c>
      <c r="Q266" s="170">
        <v>420000</v>
      </c>
      <c r="R266" s="170">
        <v>365000</v>
      </c>
      <c r="S266" s="170">
        <v>0</v>
      </c>
      <c r="T266" s="170">
        <v>830000</v>
      </c>
      <c r="U266" s="170">
        <v>380000</v>
      </c>
      <c r="V266" s="170">
        <v>0</v>
      </c>
      <c r="W266" s="170">
        <v>830000</v>
      </c>
      <c r="X266" s="170">
        <v>350000</v>
      </c>
      <c r="Y266" s="170">
        <v>0</v>
      </c>
      <c r="Z266" s="170">
        <v>0</v>
      </c>
      <c r="AA266" s="170">
        <v>0</v>
      </c>
      <c r="AB266" s="170">
        <v>0</v>
      </c>
      <c r="AC266" s="170">
        <v>150000</v>
      </c>
      <c r="AD266" s="7" t="s">
        <v>105</v>
      </c>
      <c r="AE266" s="203" t="s">
        <v>432</v>
      </c>
    </row>
    <row r="267" spans="13:31" x14ac:dyDescent="0.15">
      <c r="M267" s="184" t="s">
        <v>378</v>
      </c>
      <c r="N267" s="170">
        <v>2</v>
      </c>
      <c r="O267" s="170">
        <v>70000</v>
      </c>
      <c r="P267" s="170">
        <v>435000</v>
      </c>
      <c r="Q267" s="170">
        <v>314000</v>
      </c>
      <c r="R267" s="170">
        <v>345000</v>
      </c>
      <c r="S267" s="170">
        <v>0</v>
      </c>
      <c r="T267" s="170">
        <v>780000</v>
      </c>
      <c r="U267" s="170">
        <v>271000</v>
      </c>
      <c r="V267" s="170">
        <v>0</v>
      </c>
      <c r="W267" s="170">
        <v>0</v>
      </c>
      <c r="X267" s="170">
        <v>0</v>
      </c>
      <c r="Y267" s="170">
        <v>0</v>
      </c>
      <c r="Z267" s="170">
        <v>0</v>
      </c>
      <c r="AA267" s="170">
        <v>0</v>
      </c>
      <c r="AB267" s="170">
        <v>0</v>
      </c>
      <c r="AC267" s="170">
        <v>150000</v>
      </c>
      <c r="AD267" s="7" t="s">
        <v>105</v>
      </c>
      <c r="AE267" s="203" t="s">
        <v>432</v>
      </c>
    </row>
  </sheetData>
  <sheetProtection algorithmName="SHA-512" hashValue="Y+M77nzzTp8B78TfbtuIlaucFjLD5XD7+knf02Hkw7sxF76tBzYNvs/NqiiF/vMpEFlsWBvb619pDGOVOkFWcQ==" saltValue="ACob9EKqT+xyYz30BUuQDA==" spinCount="100000" sheet="1" objects="1" scenarios="1"/>
  <sortState xmlns:xlrd2="http://schemas.microsoft.com/office/spreadsheetml/2017/richdata2" ref="L37:L49">
    <sortCondition ref="L37"/>
  </sortState>
  <dataConsolidate/>
  <mergeCells count="1">
    <mergeCell ref="E39:F39"/>
  </mergeCells>
  <phoneticPr fontId="2"/>
  <conditionalFormatting sqref="G49">
    <cfRule type="expression" dxfId="56" priority="21">
      <formula>$G$48=""</formula>
    </cfRule>
  </conditionalFormatting>
  <conditionalFormatting sqref="E7">
    <cfRule type="expression" dxfId="55" priority="19">
      <formula>AND($B$2="長岡こども・医療・介護専門学校")</formula>
    </cfRule>
  </conditionalFormatting>
  <conditionalFormatting sqref="E10">
    <cfRule type="expression" dxfId="54" priority="18">
      <formula>AND($B$2="長岡こども・医療・介護専門学校")</formula>
    </cfRule>
  </conditionalFormatting>
  <conditionalFormatting sqref="E15">
    <cfRule type="expression" dxfId="53" priority="17">
      <formula>AND($B$2="長岡こども・医療・介護専門学校")</formula>
    </cfRule>
  </conditionalFormatting>
  <conditionalFormatting sqref="E20">
    <cfRule type="expression" dxfId="52" priority="16">
      <formula>AND($B$2="長岡こども・医療・介護専門学校")</formula>
    </cfRule>
  </conditionalFormatting>
  <conditionalFormatting sqref="E25">
    <cfRule type="expression" dxfId="51" priority="15">
      <formula>AND($B$2="長岡こども・医療・介護専門学校")</formula>
    </cfRule>
  </conditionalFormatting>
  <conditionalFormatting sqref="M1:M122 M126:M1048576">
    <cfRule type="duplicateValues" dxfId="50" priority="11"/>
    <cfRule type="duplicateValues" dxfId="49" priority="12"/>
    <cfRule type="duplicateValues" dxfId="48" priority="13"/>
    <cfRule type="duplicateValues" dxfId="47" priority="14"/>
  </conditionalFormatting>
  <conditionalFormatting sqref="E44">
    <cfRule type="expression" dxfId="46" priority="10">
      <formula>$E$39=""</formula>
    </cfRule>
  </conditionalFormatting>
  <conditionalFormatting sqref="F44">
    <cfRule type="expression" dxfId="45" priority="9">
      <formula>$E$39=""</formula>
    </cfRule>
  </conditionalFormatting>
  <conditionalFormatting sqref="M123:M124">
    <cfRule type="duplicateValues" dxfId="44" priority="5"/>
    <cfRule type="duplicateValues" dxfId="43" priority="6"/>
    <cfRule type="duplicateValues" dxfId="42" priority="7"/>
    <cfRule type="duplicateValues" dxfId="41" priority="8"/>
  </conditionalFormatting>
  <conditionalFormatting sqref="M125">
    <cfRule type="duplicateValues" dxfId="40" priority="1"/>
    <cfRule type="duplicateValues" dxfId="39" priority="2"/>
    <cfRule type="duplicateValues" dxfId="38" priority="3"/>
    <cfRule type="duplicateValues" dxfId="37" priority="4"/>
  </conditionalFormatting>
  <dataValidations xWindow="641" yWindow="391" count="13">
    <dataValidation type="list" allowBlank="1" showInputMessage="1" showErrorMessage="1" sqref="B2" xr:uid="{00000000-0002-0000-0000-000000000000}">
      <formula1>学校名</formula1>
    </dataValidation>
    <dataValidation type="list" imeMode="disabled" allowBlank="1" showInputMessage="1" showErrorMessage="1" error="リストから選択して下さい。" prompt="入学手続時納入金について、全額納入可能か、分納希望か選択して下さい。" sqref="G48" xr:uid="{00000000-0002-0000-0000-000001000000}">
      <formula1>"全納,分納"</formula1>
    </dataValidation>
    <dataValidation type="whole" imeMode="halfAlpha" operator="greaterThanOrEqual" allowBlank="1" showInputMessage="1" showErrorMessage="1" sqref="K23 K20:K21 K12:K13 K6:K9 I27 K16:K17 C27 I23:I25 I18:I20 I6:I10 I13:I15 C23:C25 C18:C20 C6:C10 C13:C15" xr:uid="{00000000-0002-0000-0000-000002000000}">
      <formula1>0</formula1>
    </dataValidation>
    <dataValidation type="whole" imeMode="halfAlpha" operator="greaterThanOrEqual" allowBlank="1" showInputMessage="1" showErrorMessage="1" error="半角数字で金額を入力して下さい。" prompt="奨学金以外で毎月お支払いいただける金額を入力して下さい。" sqref="G63" xr:uid="{00000000-0002-0000-0000-000003000000}">
      <formula1>0</formula1>
    </dataValidation>
    <dataValidation type="whole" imeMode="halfAlpha" operator="greaterThanOrEqual" allowBlank="1" showInputMessage="1" showErrorMessage="1" error="半角数字で金額を入力して下さい。" prompt="入学手続時納入金について分納希望の場合、頭金以外でお支払いいただける金額を入力して下さい。" sqref="G52" xr:uid="{00000000-0002-0000-0000-000004000000}">
      <formula1>0</formula1>
    </dataValidation>
    <dataValidation type="whole" imeMode="halfAlpha" operator="greaterThanOrEqual" allowBlank="1" showInputMessage="1" showErrorMessage="1" error="半角数字で金額を入力して下さい。" prompt="ボーナス月にお支払いいただける金額を入力して下さい。" sqref="G54:G61" xr:uid="{00000000-0002-0000-0000-000005000000}">
      <formula1>0</formula1>
    </dataValidation>
    <dataValidation type="list" imeMode="disabled" allowBlank="1" showInputMessage="1" showErrorMessage="1" error="リストから選択して下さい。" prompt="ボーナス月を選択して下さい。" sqref="E54 E56 E58 E60" xr:uid="{00000000-0002-0000-0000-000006000000}">
      <formula1>"7月,8月,9月,4月,5月,6月"</formula1>
    </dataValidation>
    <dataValidation type="list" imeMode="disabled" allowBlank="1" showInputMessage="1" showErrorMessage="1" error="リストから選択して下さい。" prompt="ボーナス月を選択して下さい。" sqref="E55 E57 E59 E61" xr:uid="{00000000-0002-0000-0000-000007000000}">
      <formula1>"12月,1月,2月,3月,10月,11月"</formula1>
    </dataValidation>
    <dataValidation type="list" allowBlank="1" showInputMessage="1" showErrorMessage="1" error="リストから選択して下さい。" prompt="利用する奨学金の種類を選択して下さい。" sqref="E39:F43" xr:uid="{00000000-0002-0000-0000-000008000000}">
      <formula1>"第一種,第二種,併用"</formula1>
    </dataValidation>
    <dataValidation type="list" imeMode="halfAlpha" operator="greaterThanOrEqual" allowBlank="1" showInputMessage="1" error="リストから選択するか、半角数字で正しい金額を入力して下さい。_x000a_" prompt="奨学金の金額をリストから選択するか、金額を入力して下さい。" sqref="G39:G40" xr:uid="{00000000-0002-0000-0000-000009000000}">
      <formula1>INDIRECT(E39)</formula1>
    </dataValidation>
    <dataValidation type="whole" imeMode="halfAlpha" operator="greaterThanOrEqual" allowBlank="1" showInputMessage="1" showErrorMessage="1" sqref="C3" xr:uid="{00000000-0002-0000-0000-00000A000000}">
      <formula1>1</formula1>
    </dataValidation>
    <dataValidation type="list" allowBlank="1" showInputMessage="1" showErrorMessage="1" sqref="B3" xr:uid="{00000000-0002-0000-0000-00000B000000}">
      <formula1>INDIRECT(B2)</formula1>
    </dataValidation>
    <dataValidation type="list" allowBlank="1" showInputMessage="1" showErrorMessage="1" sqref="J24" xr:uid="{00000000-0002-0000-0000-00000D000000}">
      <formula1>$J$24</formula1>
    </dataValidation>
  </dataValidations>
  <pageMargins left="0.7" right="0.7" top="0.75" bottom="0.75" header="0.3" footer="0.3"/>
  <pageSetup paperSize="9" scale="90" orientation="portrait" r:id="rId1"/>
  <rowBreaks count="1" manualBreakCount="1">
    <brk id="33" max="16383" man="1"/>
  </rowBreaks>
  <ignoredErrors>
    <ignoredError sqref="C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ボタン 1">
              <controlPr defaultSize="0" print="0" autoFill="0" autoPict="0" macro="[0]!学科情報リセット">
                <anchor moveWithCells="1" sizeWithCells="1">
                  <from>
                    <xdr:col>3</xdr:col>
                    <xdr:colOff>276225</xdr:colOff>
                    <xdr:row>0</xdr:row>
                    <xdr:rowOff>47625</xdr:rowOff>
                  </from>
                  <to>
                    <xdr:col>6</xdr:col>
                    <xdr:colOff>238125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ボタン 0">
              <controlPr defaultSize="0" print="0" autoFill="0" autoPict="0" macro="[0]!全てリセット">
                <anchor moveWithCells="1" sizeWithCells="1">
                  <from>
                    <xdr:col>6</xdr:col>
                    <xdr:colOff>323850</xdr:colOff>
                    <xdr:row>0</xdr:row>
                    <xdr:rowOff>47625</xdr:rowOff>
                  </from>
                  <to>
                    <xdr:col>7</xdr:col>
                    <xdr:colOff>228600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ボタン 2">
              <controlPr defaultSize="0" print="0" autoFill="0" autoPict="0" macro="[0]!お支払条件リセット">
                <anchor moveWithCells="1">
                  <from>
                    <xdr:col>1</xdr:col>
                    <xdr:colOff>2228850</xdr:colOff>
                    <xdr:row>34</xdr:row>
                    <xdr:rowOff>38100</xdr:rowOff>
                  </from>
                  <to>
                    <xdr:col>2</xdr:col>
                    <xdr:colOff>0</xdr:colOff>
                    <xdr:row>35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56"/>
  <sheetViews>
    <sheetView view="pageBreakPreview" zoomScale="115" zoomScaleNormal="85" zoomScaleSheetLayoutView="115" workbookViewId="0">
      <selection activeCell="B8" sqref="B8"/>
    </sheetView>
  </sheetViews>
  <sheetFormatPr defaultColWidth="9" defaultRowHeight="18.75" x14ac:dyDescent="0.15"/>
  <cols>
    <col min="1" max="1" width="3.625" style="7" customWidth="1"/>
    <col min="2" max="2" width="9.625" style="7" customWidth="1"/>
    <col min="3" max="3" width="6.625" style="7" customWidth="1"/>
    <col min="4" max="4" width="14.625" style="7" customWidth="1"/>
    <col min="5" max="5" width="18.625" style="7" customWidth="1"/>
    <col min="6" max="6" width="14.625" style="7" customWidth="1"/>
    <col min="7" max="7" width="14.625" style="7" hidden="1" customWidth="1"/>
    <col min="8" max="8" width="15.625" style="7" customWidth="1"/>
    <col min="9" max="9" width="5.5" style="7" bestFit="1" customWidth="1"/>
    <col min="10" max="10" width="19.75" style="7" hidden="1" customWidth="1"/>
    <col min="11" max="16384" width="9" style="7"/>
  </cols>
  <sheetData>
    <row r="1" spans="1:10" ht="19.5" customHeight="1" x14ac:dyDescent="0.15">
      <c r="A1" s="42" t="s">
        <v>28</v>
      </c>
      <c r="C1" s="6"/>
    </row>
    <row r="2" spans="1:10" ht="13.5" customHeight="1" x14ac:dyDescent="0.15">
      <c r="A2" s="6"/>
      <c r="B2" s="12" t="s">
        <v>70</v>
      </c>
      <c r="C2" s="6"/>
    </row>
    <row r="3" spans="1:10" ht="13.5" customHeight="1" x14ac:dyDescent="0.15">
      <c r="B3" s="138" t="s">
        <v>91</v>
      </c>
    </row>
    <row r="4" spans="1:10" ht="13.5" customHeight="1" thickBot="1" x14ac:dyDescent="0.2">
      <c r="B4" s="12"/>
    </row>
    <row r="5" spans="1:10" ht="19.5" customHeight="1" thickBot="1" x14ac:dyDescent="0.2">
      <c r="B5" s="6"/>
      <c r="C5" s="6"/>
      <c r="F5" s="8" t="s">
        <v>30</v>
      </c>
      <c r="G5" s="8"/>
      <c r="H5" s="9">
        <f>情報入力!C29</f>
        <v>0</v>
      </c>
    </row>
    <row r="6" spans="1:10" ht="39" customHeight="1" thickBot="1" x14ac:dyDescent="0.2">
      <c r="B6" s="68"/>
      <c r="C6" s="69"/>
      <c r="D6" s="70" t="s">
        <v>95</v>
      </c>
      <c r="E6" s="70" t="s">
        <v>96</v>
      </c>
      <c r="F6" s="13" t="s">
        <v>97</v>
      </c>
      <c r="G6" s="13" t="s">
        <v>79</v>
      </c>
      <c r="H6" s="14" t="s">
        <v>27</v>
      </c>
      <c r="J6" s="70" t="s">
        <v>26</v>
      </c>
    </row>
    <row r="7" spans="1:10" ht="17.45" customHeight="1" thickBot="1" x14ac:dyDescent="0.2">
      <c r="A7" s="207" t="s">
        <v>46</v>
      </c>
      <c r="B7" s="15"/>
      <c r="C7" s="67" t="s">
        <v>90</v>
      </c>
      <c r="D7" s="145"/>
      <c r="E7" s="139">
        <f>IFERROR(IF(G7="",IF(情報入力!$G48="分納",情報入力!$C6+情報入力!$G50+情報入力!$G52,情報入力!$C6+情報入力!$C7),IF(情報入力!$G48="分納",IF((情報入力!$C6-G7)&gt;=0,情報入力!$C6+情報入力!$G50+情報入力!$G52-G7,情報入力!$G50+情報入力!$G52),情報入力!$C6+情報入力!$C7-G7)),"")</f>
        <v>50000</v>
      </c>
      <c r="F7" s="60">
        <f>SUM(D7:E7)</f>
        <v>50000</v>
      </c>
      <c r="G7" s="168"/>
      <c r="H7" s="60">
        <f>H5-F7-G7</f>
        <v>-50000</v>
      </c>
      <c r="I7" s="61" t="str">
        <f>IF(H7&lt;=0,"完納","")</f>
        <v>完納</v>
      </c>
      <c r="J7" s="139">
        <f>IFERROR(IF(L7="",IF(情報入力!$G48="分納",情報入力!$C6+情報入力!$G50+情報入力!$G52,情報入力!$C6+情報入力!$C7),IF(情報入力!$G48="分納",IF((情報入力!$C6-L7)&gt;=0,情報入力!$C6+情報入力!$G50+情報入力!$G52-L7,情報入力!$G50+情報入力!$G52),情報入力!$C6+情報入力!$C7-L7)),"")</f>
        <v>50000</v>
      </c>
    </row>
    <row r="8" spans="1:10" ht="17.45" customHeight="1" x14ac:dyDescent="0.15">
      <c r="A8" s="208"/>
      <c r="B8" s="10" t="s">
        <v>98</v>
      </c>
      <c r="C8" s="16" t="s">
        <v>33</v>
      </c>
      <c r="D8" s="147"/>
      <c r="E8" s="139">
        <f>情報入力!$G$63+IF(情報入力!$E$54=$C8,情報入力!$G$54,0)</f>
        <v>0</v>
      </c>
      <c r="F8" s="60">
        <v>0</v>
      </c>
      <c r="G8" s="110"/>
      <c r="H8" s="60">
        <f>H7-F8-G8</f>
        <v>-50000</v>
      </c>
      <c r="I8" s="61" t="str">
        <f t="shared" ref="I8:I55" si="0">IF(H8&lt;=0,"完納","")</f>
        <v>完納</v>
      </c>
      <c r="J8" s="139">
        <f>情報入力!$G$63+IF(情報入力!$E$54=$C8,情報入力!$G$54,0)</f>
        <v>0</v>
      </c>
    </row>
    <row r="9" spans="1:10" ht="17.45" customHeight="1" x14ac:dyDescent="0.15">
      <c r="A9" s="208"/>
      <c r="B9" s="10" t="s">
        <v>98</v>
      </c>
      <c r="C9" s="98" t="s">
        <v>34</v>
      </c>
      <c r="D9" s="162"/>
      <c r="E9" s="140">
        <f>情報入力!$G$63+IF(情報入力!$E$54=$C9,情報入力!$G$54,0)+IF(D9="",0,情報入力!$G45)</f>
        <v>0</v>
      </c>
      <c r="F9" s="60">
        <v>0</v>
      </c>
      <c r="G9" s="111"/>
      <c r="H9" s="60">
        <f t="shared" ref="H9:H55" si="1">H8-F9-G9</f>
        <v>-50000</v>
      </c>
      <c r="I9" s="61" t="str">
        <f t="shared" si="0"/>
        <v>完納</v>
      </c>
      <c r="J9" s="140">
        <f>情報入力!$G$63+IF(情報入力!$E$54=$C9,情報入力!$G$54,0)+IF(I9="",0,情報入力!$G45)</f>
        <v>0</v>
      </c>
    </row>
    <row r="10" spans="1:10" ht="17.45" customHeight="1" x14ac:dyDescent="0.15">
      <c r="A10" s="208"/>
      <c r="B10" s="10" t="s">
        <v>98</v>
      </c>
      <c r="C10" s="11" t="s">
        <v>35</v>
      </c>
      <c r="D10" s="60">
        <f>情報入力!G$39*3</f>
        <v>0</v>
      </c>
      <c r="E10" s="140">
        <f>情報入力!$G$63+IF(情報入力!$E$54=$C10,情報入力!$G$54,0)+IF(D9="",IF(D10="",0,情報入力!$G45),0)</f>
        <v>0</v>
      </c>
      <c r="F10" s="60">
        <f>IF(SUM(D10:E10)&lt;=H9,SUM(D10:E10),H9)</f>
        <v>-50000</v>
      </c>
      <c r="G10" s="111"/>
      <c r="H10" s="60">
        <f t="shared" si="1"/>
        <v>0</v>
      </c>
      <c r="I10" s="61" t="str">
        <f t="shared" si="0"/>
        <v>完納</v>
      </c>
      <c r="J10" s="140">
        <f>情報入力!$G$63+IF(情報入力!$E$54=$C10,情報入力!$G$54,0)+IF(I9="",IF(I10="",0,情報入力!$G45),0)</f>
        <v>0</v>
      </c>
    </row>
    <row r="11" spans="1:10" ht="17.45" customHeight="1" thickBot="1" x14ac:dyDescent="0.2">
      <c r="A11" s="208"/>
      <c r="B11" s="10" t="s">
        <v>98</v>
      </c>
      <c r="C11" s="11" t="s">
        <v>31</v>
      </c>
      <c r="D11" s="60">
        <f>情報入力!G$39</f>
        <v>0</v>
      </c>
      <c r="E11" s="139">
        <f>情報入力!$G$63+IF(情報入力!$E$54=$C11,情報入力!$G$54,0)+IF(D9="",IF(D10="",情報入力!$G45,0),0)</f>
        <v>0</v>
      </c>
      <c r="F11" s="60">
        <f t="shared" ref="F11:F55" si="2">IF(SUM(D11:E11)&lt;=H10,SUM(D11:E11),H10)</f>
        <v>0</v>
      </c>
      <c r="G11" s="112"/>
      <c r="H11" s="60">
        <f t="shared" si="1"/>
        <v>0</v>
      </c>
      <c r="I11" s="61" t="str">
        <f t="shared" si="0"/>
        <v>完納</v>
      </c>
      <c r="J11" s="139">
        <f>情報入力!$G$63+IF(情報入力!$E$54=$C11,情報入力!$G$54,0)+IF(I9="",IF(I10="",情報入力!$G45,0),0)</f>
        <v>0</v>
      </c>
    </row>
    <row r="12" spans="1:10" ht="17.45" customHeight="1" thickBot="1" x14ac:dyDescent="0.2">
      <c r="A12" s="208"/>
      <c r="B12" s="10" t="s">
        <v>98</v>
      </c>
      <c r="C12" s="11" t="s">
        <v>36</v>
      </c>
      <c r="D12" s="60">
        <f>情報入力!G$39</f>
        <v>0</v>
      </c>
      <c r="E12" s="139">
        <f>情報入力!$G$63+IF(情報入力!$E$54=$C12,情報入力!$G$54,0)</f>
        <v>0</v>
      </c>
      <c r="F12" s="60">
        <f t="shared" si="2"/>
        <v>0</v>
      </c>
      <c r="G12" s="109"/>
      <c r="H12" s="62">
        <f t="shared" si="1"/>
        <v>0</v>
      </c>
      <c r="I12" s="61" t="str">
        <f t="shared" si="0"/>
        <v>完納</v>
      </c>
      <c r="J12" s="139">
        <f>情報入力!$G$63+IF(情報入力!$E$54=$C12,情報入力!$G$54,0)</f>
        <v>0</v>
      </c>
    </row>
    <row r="13" spans="1:10" ht="17.45" customHeight="1" x14ac:dyDescent="0.15">
      <c r="A13" s="208"/>
      <c r="B13" s="10" t="s">
        <v>98</v>
      </c>
      <c r="C13" s="11" t="s">
        <v>37</v>
      </c>
      <c r="D13" s="60">
        <f>情報入力!G$39</f>
        <v>0</v>
      </c>
      <c r="E13" s="139">
        <f>情報入力!$G$63+IF(情報入力!$E$54=$C13,情報入力!$G$54,0)</f>
        <v>0</v>
      </c>
      <c r="F13" s="60">
        <f t="shared" si="2"/>
        <v>0</v>
      </c>
      <c r="G13" s="110"/>
      <c r="H13" s="60">
        <f t="shared" si="1"/>
        <v>0</v>
      </c>
      <c r="I13" s="61" t="str">
        <f t="shared" si="0"/>
        <v>完納</v>
      </c>
      <c r="J13" s="139">
        <f>情報入力!$G$63+IF(情報入力!$E$54=$C13,情報入力!$G$54,0)</f>
        <v>0</v>
      </c>
    </row>
    <row r="14" spans="1:10" ht="17.45" customHeight="1" x14ac:dyDescent="0.15">
      <c r="A14" s="208"/>
      <c r="B14" s="10" t="s">
        <v>98</v>
      </c>
      <c r="C14" s="11" t="s">
        <v>38</v>
      </c>
      <c r="D14" s="60">
        <f>情報入力!G$39</f>
        <v>0</v>
      </c>
      <c r="E14" s="139">
        <f>情報入力!$G$63+IF(情報入力!$E$55=$C14,情報入力!$G$55,0)</f>
        <v>0</v>
      </c>
      <c r="F14" s="60">
        <f t="shared" si="2"/>
        <v>0</v>
      </c>
      <c r="G14" s="111"/>
      <c r="H14" s="60">
        <f t="shared" si="1"/>
        <v>0</v>
      </c>
      <c r="I14" s="61" t="str">
        <f t="shared" si="0"/>
        <v>完納</v>
      </c>
      <c r="J14" s="139">
        <f>情報入力!$G$63+IF(情報入力!$E$55=$C14,情報入力!$G$55,0)</f>
        <v>0</v>
      </c>
    </row>
    <row r="15" spans="1:10" ht="17.45" customHeight="1" x14ac:dyDescent="0.15">
      <c r="A15" s="208"/>
      <c r="B15" s="10" t="s">
        <v>98</v>
      </c>
      <c r="C15" s="11" t="s">
        <v>39</v>
      </c>
      <c r="D15" s="60">
        <f>情報入力!G$39</f>
        <v>0</v>
      </c>
      <c r="E15" s="139">
        <f>情報入力!$G$63+IF(情報入力!$E$55=$C15,情報入力!$G$55,0)</f>
        <v>0</v>
      </c>
      <c r="F15" s="60">
        <f t="shared" si="2"/>
        <v>0</v>
      </c>
      <c r="G15" s="111"/>
      <c r="H15" s="60">
        <f t="shared" si="1"/>
        <v>0</v>
      </c>
      <c r="I15" s="61" t="str">
        <f t="shared" si="0"/>
        <v>完納</v>
      </c>
      <c r="J15" s="139">
        <f>情報入力!$G$63+IF(情報入力!$E$55=$C15,情報入力!$G$55,0)</f>
        <v>0</v>
      </c>
    </row>
    <row r="16" spans="1:10" ht="17.45" customHeight="1" x14ac:dyDescent="0.15">
      <c r="A16" s="208"/>
      <c r="B16" s="10" t="s">
        <v>98</v>
      </c>
      <c r="C16" s="11" t="s">
        <v>32</v>
      </c>
      <c r="D16" s="60">
        <f>情報入力!G$39</f>
        <v>0</v>
      </c>
      <c r="E16" s="139">
        <f>情報入力!$G$63+IF(情報入力!$E$55=$C16,情報入力!$G$55,0)</f>
        <v>0</v>
      </c>
      <c r="F16" s="60">
        <f t="shared" si="2"/>
        <v>0</v>
      </c>
      <c r="G16" s="111"/>
      <c r="H16" s="60">
        <f t="shared" si="1"/>
        <v>0</v>
      </c>
      <c r="I16" s="61" t="str">
        <f t="shared" si="0"/>
        <v>完納</v>
      </c>
      <c r="J16" s="139">
        <f>情報入力!$G$63+IF(情報入力!$E$55=$C16,情報入力!$G$55,0)</f>
        <v>0</v>
      </c>
    </row>
    <row r="17" spans="1:10" ht="17.45" customHeight="1" thickBot="1" x14ac:dyDescent="0.2">
      <c r="A17" s="208"/>
      <c r="B17" s="21" t="s">
        <v>99</v>
      </c>
      <c r="C17" s="22" t="s">
        <v>40</v>
      </c>
      <c r="D17" s="64">
        <f>情報入力!G$39</f>
        <v>0</v>
      </c>
      <c r="E17" s="141">
        <f>情報入力!$G$63+IF(情報入力!$E$55=$C17,情報入力!$G$55,0)</f>
        <v>0</v>
      </c>
      <c r="F17" s="64">
        <f t="shared" si="2"/>
        <v>0</v>
      </c>
      <c r="G17" s="113"/>
      <c r="H17" s="64">
        <f t="shared" si="1"/>
        <v>0</v>
      </c>
      <c r="I17" s="61" t="str">
        <f t="shared" si="0"/>
        <v>完納</v>
      </c>
      <c r="J17" s="141">
        <f>情報入力!$G$63+IF(情報入力!$E$55=$C17,情報入力!$G$55,0)</f>
        <v>0</v>
      </c>
    </row>
    <row r="18" spans="1:10" ht="17.45" customHeight="1" thickBot="1" x14ac:dyDescent="0.2">
      <c r="A18" s="208"/>
      <c r="B18" s="15" t="s">
        <v>99</v>
      </c>
      <c r="C18" s="11" t="s">
        <v>41</v>
      </c>
      <c r="D18" s="63">
        <f>情報入力!G$39</f>
        <v>0</v>
      </c>
      <c r="E18" s="142">
        <f>情報入力!$G$63+IF(情報入力!$E$55=$C18,情報入力!$G$55,0)</f>
        <v>0</v>
      </c>
      <c r="F18" s="63">
        <f t="shared" si="2"/>
        <v>0</v>
      </c>
      <c r="G18" s="114"/>
      <c r="H18" s="63">
        <f t="shared" si="1"/>
        <v>0</v>
      </c>
      <c r="I18" s="61" t="str">
        <f t="shared" si="0"/>
        <v>完納</v>
      </c>
      <c r="J18" s="142">
        <f>情報入力!$G$63+IF(情報入力!$E$55=$C18,情報入力!$G$55,0)</f>
        <v>0</v>
      </c>
    </row>
    <row r="19" spans="1:10" ht="17.45" customHeight="1" thickBot="1" x14ac:dyDescent="0.2">
      <c r="A19" s="209"/>
      <c r="B19" s="17" t="s">
        <v>433</v>
      </c>
      <c r="C19" s="18" t="s">
        <v>42</v>
      </c>
      <c r="D19" s="65">
        <f>情報入力!G$39</f>
        <v>0</v>
      </c>
      <c r="E19" s="143">
        <f>情報入力!$G$63+IF(情報入力!$E$55=$C19,情報入力!$G$55,0)</f>
        <v>0</v>
      </c>
      <c r="F19" s="65">
        <f t="shared" si="2"/>
        <v>0</v>
      </c>
      <c r="G19" s="168"/>
      <c r="H19" s="65">
        <f t="shared" si="1"/>
        <v>0</v>
      </c>
      <c r="I19" s="61" t="str">
        <f t="shared" si="0"/>
        <v>完納</v>
      </c>
      <c r="J19" s="143">
        <f>情報入力!$G$63+IF(情報入力!$E$55=$C19,情報入力!$G$55,0)</f>
        <v>0</v>
      </c>
    </row>
    <row r="20" spans="1:10" ht="17.45" customHeight="1" thickTop="1" x14ac:dyDescent="0.15">
      <c r="A20" s="208" t="s">
        <v>47</v>
      </c>
      <c r="B20" s="15" t="s">
        <v>433</v>
      </c>
      <c r="C20" s="20" t="s">
        <v>33</v>
      </c>
      <c r="D20" s="63">
        <f>情報入力!G$39</f>
        <v>0</v>
      </c>
      <c r="E20" s="142">
        <f>情報入力!$G$63+IF(情報入力!$E$56=$C20,情報入力!$G$56,0)</f>
        <v>0</v>
      </c>
      <c r="F20" s="63">
        <f t="shared" si="2"/>
        <v>0</v>
      </c>
      <c r="G20" s="110"/>
      <c r="H20" s="63">
        <f t="shared" si="1"/>
        <v>0</v>
      </c>
      <c r="I20" s="61" t="str">
        <f t="shared" si="0"/>
        <v>完納</v>
      </c>
      <c r="J20" s="142">
        <f>情報入力!$G$63+IF(情報入力!$E$56=$C20,情報入力!$G$56,0)</f>
        <v>0</v>
      </c>
    </row>
    <row r="21" spans="1:10" ht="17.45" customHeight="1" x14ac:dyDescent="0.15">
      <c r="A21" s="208"/>
      <c r="B21" s="10" t="s">
        <v>433</v>
      </c>
      <c r="C21" s="11" t="s">
        <v>34</v>
      </c>
      <c r="D21" s="60">
        <f>情報入力!G$39</f>
        <v>0</v>
      </c>
      <c r="E21" s="139">
        <f>情報入力!$G$63+IF(情報入力!$E$56=$C21,情報入力!$G$56,0)</f>
        <v>0</v>
      </c>
      <c r="F21" s="60">
        <f t="shared" si="2"/>
        <v>0</v>
      </c>
      <c r="G21" s="111"/>
      <c r="H21" s="60">
        <f t="shared" si="1"/>
        <v>0</v>
      </c>
      <c r="I21" s="61" t="str">
        <f t="shared" si="0"/>
        <v>完納</v>
      </c>
      <c r="J21" s="139">
        <f>情報入力!$G$63+IF(情報入力!$E$56=$C21,情報入力!$G$56,0)</f>
        <v>0</v>
      </c>
    </row>
    <row r="22" spans="1:10" ht="17.45" customHeight="1" x14ac:dyDescent="0.15">
      <c r="A22" s="208"/>
      <c r="B22" s="15" t="s">
        <v>433</v>
      </c>
      <c r="C22" s="11" t="s">
        <v>35</v>
      </c>
      <c r="D22" s="60">
        <f>情報入力!G$39</f>
        <v>0</v>
      </c>
      <c r="E22" s="139">
        <f>情報入力!$G$63+IF(情報入力!$E$56=$C22,情報入力!$G$56,0)</f>
        <v>0</v>
      </c>
      <c r="F22" s="60">
        <f t="shared" si="2"/>
        <v>0</v>
      </c>
      <c r="G22" s="111"/>
      <c r="H22" s="60">
        <f t="shared" si="1"/>
        <v>0</v>
      </c>
      <c r="I22" s="61" t="str">
        <f t="shared" si="0"/>
        <v>完納</v>
      </c>
      <c r="J22" s="139">
        <f>情報入力!$G$63+IF(情報入力!$E$56=$C22,情報入力!$G$56,0)</f>
        <v>0</v>
      </c>
    </row>
    <row r="23" spans="1:10" ht="17.45" customHeight="1" x14ac:dyDescent="0.15">
      <c r="A23" s="208"/>
      <c r="B23" s="10" t="s">
        <v>433</v>
      </c>
      <c r="C23" s="11" t="s">
        <v>31</v>
      </c>
      <c r="D23" s="60">
        <f>情報入力!G$39</f>
        <v>0</v>
      </c>
      <c r="E23" s="139">
        <f>情報入力!$G$63+IF(情報入力!$E$56=$C23,情報入力!$G$56,0)</f>
        <v>0</v>
      </c>
      <c r="F23" s="60">
        <f t="shared" si="2"/>
        <v>0</v>
      </c>
      <c r="G23" s="111"/>
      <c r="H23" s="60">
        <f t="shared" si="1"/>
        <v>0</v>
      </c>
      <c r="I23" s="61" t="str">
        <f t="shared" si="0"/>
        <v>完納</v>
      </c>
      <c r="J23" s="139">
        <f>情報入力!$G$63+IF(情報入力!$E$56=$C23,情報入力!$G$56,0)</f>
        <v>0</v>
      </c>
    </row>
    <row r="24" spans="1:10" ht="17.45" customHeight="1" x14ac:dyDescent="0.15">
      <c r="A24" s="208"/>
      <c r="B24" s="15" t="s">
        <v>433</v>
      </c>
      <c r="C24" s="11" t="s">
        <v>36</v>
      </c>
      <c r="D24" s="60">
        <f>情報入力!G$39</f>
        <v>0</v>
      </c>
      <c r="E24" s="139">
        <f>情報入力!$G$63+IF(情報入力!$E$56=$C24,情報入力!$G$56,0)</f>
        <v>0</v>
      </c>
      <c r="F24" s="60">
        <f t="shared" si="2"/>
        <v>0</v>
      </c>
      <c r="G24" s="111"/>
      <c r="H24" s="60">
        <f t="shared" si="1"/>
        <v>0</v>
      </c>
      <c r="I24" s="61" t="str">
        <f t="shared" si="0"/>
        <v>完納</v>
      </c>
      <c r="J24" s="139">
        <f>情報入力!$G$63+IF(情報入力!$E$56=$C24,情報入力!$G$56,0)</f>
        <v>0</v>
      </c>
    </row>
    <row r="25" spans="1:10" ht="17.45" customHeight="1" x14ac:dyDescent="0.15">
      <c r="A25" s="208"/>
      <c r="B25" s="10" t="s">
        <v>433</v>
      </c>
      <c r="C25" s="11" t="s">
        <v>37</v>
      </c>
      <c r="D25" s="60">
        <f>情報入力!G$39</f>
        <v>0</v>
      </c>
      <c r="E25" s="139">
        <f>情報入力!$G$63+IF(情報入力!$E$56=$C25,情報入力!$G$56,0)</f>
        <v>0</v>
      </c>
      <c r="F25" s="60">
        <f t="shared" si="2"/>
        <v>0</v>
      </c>
      <c r="G25" s="111"/>
      <c r="H25" s="60">
        <f t="shared" si="1"/>
        <v>0</v>
      </c>
      <c r="I25" s="61" t="str">
        <f t="shared" si="0"/>
        <v>完納</v>
      </c>
      <c r="J25" s="139">
        <f>情報入力!$G$63+IF(情報入力!$E$56=$C25,情報入力!$G$56,0)</f>
        <v>0</v>
      </c>
    </row>
    <row r="26" spans="1:10" ht="17.45" customHeight="1" x14ac:dyDescent="0.15">
      <c r="A26" s="208"/>
      <c r="B26" s="15" t="s">
        <v>433</v>
      </c>
      <c r="C26" s="11" t="s">
        <v>38</v>
      </c>
      <c r="D26" s="60">
        <f>情報入力!G$39</f>
        <v>0</v>
      </c>
      <c r="E26" s="139">
        <f>情報入力!$G$63+IF(情報入力!$E$57=$C26,情報入力!$G$57,0)</f>
        <v>0</v>
      </c>
      <c r="F26" s="60">
        <f t="shared" si="2"/>
        <v>0</v>
      </c>
      <c r="G26" s="111"/>
      <c r="H26" s="60">
        <f t="shared" si="1"/>
        <v>0</v>
      </c>
      <c r="I26" s="61" t="str">
        <f t="shared" si="0"/>
        <v>完納</v>
      </c>
      <c r="J26" s="139">
        <f>情報入力!$G$63+IF(情報入力!$E$57=$C26,情報入力!$G$57,0)</f>
        <v>0</v>
      </c>
    </row>
    <row r="27" spans="1:10" ht="17.45" customHeight="1" x14ac:dyDescent="0.15">
      <c r="A27" s="208"/>
      <c r="B27" s="10" t="s">
        <v>433</v>
      </c>
      <c r="C27" s="11" t="s">
        <v>39</v>
      </c>
      <c r="D27" s="60">
        <f>情報入力!G$39</f>
        <v>0</v>
      </c>
      <c r="E27" s="139">
        <f>情報入力!$G$63+IF(情報入力!$E$57=$C27,情報入力!$G$57,0)</f>
        <v>0</v>
      </c>
      <c r="F27" s="60">
        <f t="shared" si="2"/>
        <v>0</v>
      </c>
      <c r="G27" s="111"/>
      <c r="H27" s="60">
        <f t="shared" si="1"/>
        <v>0</v>
      </c>
      <c r="I27" s="61" t="str">
        <f t="shared" si="0"/>
        <v>完納</v>
      </c>
      <c r="J27" s="139">
        <f>情報入力!$G$63+IF(情報入力!$E$57=$C27,情報入力!$G$57,0)</f>
        <v>0</v>
      </c>
    </row>
    <row r="28" spans="1:10" ht="17.45" customHeight="1" x14ac:dyDescent="0.15">
      <c r="A28" s="208"/>
      <c r="B28" s="15" t="s">
        <v>433</v>
      </c>
      <c r="C28" s="11" t="s">
        <v>32</v>
      </c>
      <c r="D28" s="60">
        <f>情報入力!G$39</f>
        <v>0</v>
      </c>
      <c r="E28" s="139">
        <f>情報入力!$G$63+IF(情報入力!$E$57=$C28,情報入力!$G$57,0)</f>
        <v>0</v>
      </c>
      <c r="F28" s="60">
        <f t="shared" si="2"/>
        <v>0</v>
      </c>
      <c r="G28" s="111"/>
      <c r="H28" s="60">
        <f t="shared" si="1"/>
        <v>0</v>
      </c>
      <c r="I28" s="61" t="str">
        <f t="shared" si="0"/>
        <v>完納</v>
      </c>
      <c r="J28" s="139">
        <f>情報入力!$G$63+IF(情報入力!$E$57=$C28,情報入力!$G$57,0)</f>
        <v>0</v>
      </c>
    </row>
    <row r="29" spans="1:10" ht="17.45" customHeight="1" thickBot="1" x14ac:dyDescent="0.2">
      <c r="A29" s="208"/>
      <c r="B29" s="21" t="s">
        <v>159</v>
      </c>
      <c r="C29" s="22" t="s">
        <v>40</v>
      </c>
      <c r="D29" s="64">
        <f>情報入力!G$39</f>
        <v>0</v>
      </c>
      <c r="E29" s="141">
        <f>情報入力!$G$63+IF(情報入力!$E$57=$C29,情報入力!$G$57,0)</f>
        <v>0</v>
      </c>
      <c r="F29" s="64">
        <f t="shared" si="2"/>
        <v>0</v>
      </c>
      <c r="G29" s="113"/>
      <c r="H29" s="64">
        <f t="shared" si="1"/>
        <v>0</v>
      </c>
      <c r="I29" s="61" t="str">
        <f t="shared" si="0"/>
        <v>完納</v>
      </c>
      <c r="J29" s="141">
        <f>情報入力!$G$63+IF(情報入力!$E$57=$C29,情報入力!$G$57,0)</f>
        <v>0</v>
      </c>
    </row>
    <row r="30" spans="1:10" ht="19.5" thickBot="1" x14ac:dyDescent="0.2">
      <c r="A30" s="208"/>
      <c r="B30" s="10" t="s">
        <v>159</v>
      </c>
      <c r="C30" s="11" t="s">
        <v>41</v>
      </c>
      <c r="D30" s="60">
        <f>情報入力!G$39</f>
        <v>0</v>
      </c>
      <c r="E30" s="139">
        <f>情報入力!$G$63+IF(情報入力!$E$57=$C30,情報入力!$G$57,0)</f>
        <v>0</v>
      </c>
      <c r="F30" s="63">
        <f t="shared" si="2"/>
        <v>0</v>
      </c>
      <c r="G30" s="110"/>
      <c r="H30" s="60">
        <f t="shared" si="1"/>
        <v>0</v>
      </c>
      <c r="I30" s="61" t="str">
        <f t="shared" si="0"/>
        <v>完納</v>
      </c>
      <c r="J30" s="139">
        <f>情報入力!$G$63+IF(情報入力!$E$57=$C30,情報入力!$G$57,0)</f>
        <v>0</v>
      </c>
    </row>
    <row r="31" spans="1:10" ht="19.5" thickBot="1" x14ac:dyDescent="0.2">
      <c r="A31" s="209"/>
      <c r="B31" s="17" t="s">
        <v>159</v>
      </c>
      <c r="C31" s="18" t="s">
        <v>42</v>
      </c>
      <c r="D31" s="60">
        <f>情報入力!G$39</f>
        <v>0</v>
      </c>
      <c r="E31" s="143">
        <f>情報入力!$G$63+IF(情報入力!$E$57=$C31,情報入力!$G$57,0)</f>
        <v>0</v>
      </c>
      <c r="F31" s="65">
        <f t="shared" si="2"/>
        <v>0</v>
      </c>
      <c r="G31" s="109"/>
      <c r="H31" s="65">
        <f t="shared" si="1"/>
        <v>0</v>
      </c>
      <c r="I31" s="61" t="str">
        <f t="shared" si="0"/>
        <v>完納</v>
      </c>
      <c r="J31" s="143">
        <f>情報入力!$G$63+IF(情報入力!$E$57=$C31,情報入力!$G$57,0)</f>
        <v>0</v>
      </c>
    </row>
    <row r="32" spans="1:10" ht="19.5" thickTop="1" x14ac:dyDescent="0.15">
      <c r="A32" s="210" t="s">
        <v>48</v>
      </c>
      <c r="B32" s="19" t="s">
        <v>159</v>
      </c>
      <c r="C32" s="20" t="s">
        <v>33</v>
      </c>
      <c r="D32" s="66">
        <f>情報入力!G$39</f>
        <v>0</v>
      </c>
      <c r="E32" s="144">
        <f>情報入力!$G$63+IF(情報入力!$E$58=$C32,情報入力!$G$58,0)</f>
        <v>0</v>
      </c>
      <c r="F32" s="63">
        <f t="shared" si="2"/>
        <v>0</v>
      </c>
      <c r="G32" s="110"/>
      <c r="H32" s="63">
        <f t="shared" si="1"/>
        <v>0</v>
      </c>
      <c r="I32" s="61" t="str">
        <f t="shared" si="0"/>
        <v>完納</v>
      </c>
      <c r="J32" s="144">
        <f>情報入力!$G$63+IF(情報入力!$E$58=$C32,情報入力!$G$58,0)</f>
        <v>0</v>
      </c>
    </row>
    <row r="33" spans="1:10" x14ac:dyDescent="0.15">
      <c r="A33" s="208"/>
      <c r="B33" s="10" t="s">
        <v>159</v>
      </c>
      <c r="C33" s="11" t="s">
        <v>34</v>
      </c>
      <c r="D33" s="60">
        <f>情報入力!G$39</f>
        <v>0</v>
      </c>
      <c r="E33" s="139">
        <f>情報入力!$G$63+IF(情報入力!$E$58=$C33,情報入力!$G$58,0)</f>
        <v>0</v>
      </c>
      <c r="F33" s="60">
        <f t="shared" si="2"/>
        <v>0</v>
      </c>
      <c r="G33" s="111"/>
      <c r="H33" s="60">
        <f t="shared" si="1"/>
        <v>0</v>
      </c>
      <c r="I33" s="61" t="str">
        <f t="shared" si="0"/>
        <v>完納</v>
      </c>
      <c r="J33" s="139">
        <f>情報入力!$G$63+IF(情報入力!$E$58=$C33,情報入力!$G$58,0)</f>
        <v>0</v>
      </c>
    </row>
    <row r="34" spans="1:10" x14ac:dyDescent="0.15">
      <c r="A34" s="208"/>
      <c r="B34" s="10" t="s">
        <v>159</v>
      </c>
      <c r="C34" s="11" t="s">
        <v>35</v>
      </c>
      <c r="D34" s="60">
        <f>情報入力!G$39</f>
        <v>0</v>
      </c>
      <c r="E34" s="139">
        <f>情報入力!$G$63+IF(情報入力!$E$58=$C34,情報入力!$G$58,0)</f>
        <v>0</v>
      </c>
      <c r="F34" s="60">
        <f t="shared" si="2"/>
        <v>0</v>
      </c>
      <c r="G34" s="111"/>
      <c r="H34" s="60">
        <f t="shared" si="1"/>
        <v>0</v>
      </c>
      <c r="I34" s="61" t="str">
        <f t="shared" si="0"/>
        <v>完納</v>
      </c>
      <c r="J34" s="139">
        <f>情報入力!$G$63+IF(情報入力!$E$58=$C34,情報入力!$G$58,0)</f>
        <v>0</v>
      </c>
    </row>
    <row r="35" spans="1:10" x14ac:dyDescent="0.15">
      <c r="A35" s="208"/>
      <c r="B35" s="10" t="s">
        <v>159</v>
      </c>
      <c r="C35" s="11" t="s">
        <v>31</v>
      </c>
      <c r="D35" s="60">
        <f>情報入力!G$39</f>
        <v>0</v>
      </c>
      <c r="E35" s="139">
        <f>情報入力!$G$63+IF(情報入力!$E$58=$C35,情報入力!$G$58,0)</f>
        <v>0</v>
      </c>
      <c r="F35" s="60">
        <f t="shared" si="2"/>
        <v>0</v>
      </c>
      <c r="G35" s="111"/>
      <c r="H35" s="60">
        <f t="shared" si="1"/>
        <v>0</v>
      </c>
      <c r="I35" s="61" t="str">
        <f t="shared" si="0"/>
        <v>完納</v>
      </c>
      <c r="J35" s="139">
        <f>情報入力!$G$63+IF(情報入力!$E$58=$C35,情報入力!$G$58,0)</f>
        <v>0</v>
      </c>
    </row>
    <row r="36" spans="1:10" x14ac:dyDescent="0.15">
      <c r="A36" s="208"/>
      <c r="B36" s="10" t="s">
        <v>159</v>
      </c>
      <c r="C36" s="11" t="s">
        <v>36</v>
      </c>
      <c r="D36" s="60">
        <f>情報入力!G$39</f>
        <v>0</v>
      </c>
      <c r="E36" s="139">
        <f>情報入力!$G$63+IF(情報入力!$E$58=$C36,情報入力!$G$58,0)</f>
        <v>0</v>
      </c>
      <c r="F36" s="60">
        <f t="shared" si="2"/>
        <v>0</v>
      </c>
      <c r="G36" s="111"/>
      <c r="H36" s="60">
        <f t="shared" si="1"/>
        <v>0</v>
      </c>
      <c r="I36" s="61" t="str">
        <f t="shared" si="0"/>
        <v>完納</v>
      </c>
      <c r="J36" s="139">
        <f>情報入力!$G$63+IF(情報入力!$E$58=$C36,情報入力!$G$58,0)</f>
        <v>0</v>
      </c>
    </row>
    <row r="37" spans="1:10" x14ac:dyDescent="0.15">
      <c r="A37" s="208"/>
      <c r="B37" s="10" t="s">
        <v>159</v>
      </c>
      <c r="C37" s="11" t="s">
        <v>37</v>
      </c>
      <c r="D37" s="60">
        <f>情報入力!G$39</f>
        <v>0</v>
      </c>
      <c r="E37" s="139">
        <f>情報入力!$G$63+IF(情報入力!$E$58=$C37,情報入力!$G$58,0)</f>
        <v>0</v>
      </c>
      <c r="F37" s="60">
        <f t="shared" si="2"/>
        <v>0</v>
      </c>
      <c r="G37" s="111"/>
      <c r="H37" s="60">
        <f t="shared" si="1"/>
        <v>0</v>
      </c>
      <c r="I37" s="61" t="str">
        <f t="shared" si="0"/>
        <v>完納</v>
      </c>
      <c r="J37" s="139">
        <f>情報入力!$G$63+IF(情報入力!$E$58=$C37,情報入力!$G$58,0)</f>
        <v>0</v>
      </c>
    </row>
    <row r="38" spans="1:10" x14ac:dyDescent="0.15">
      <c r="A38" s="208"/>
      <c r="B38" s="10" t="s">
        <v>159</v>
      </c>
      <c r="C38" s="11" t="s">
        <v>38</v>
      </c>
      <c r="D38" s="60">
        <f>情報入力!G$39</f>
        <v>0</v>
      </c>
      <c r="E38" s="139">
        <f>情報入力!$G$63+IF(情報入力!$E$59=$C38,情報入力!$G$59,0)</f>
        <v>0</v>
      </c>
      <c r="F38" s="60">
        <f t="shared" si="2"/>
        <v>0</v>
      </c>
      <c r="G38" s="111"/>
      <c r="H38" s="60">
        <f t="shared" si="1"/>
        <v>0</v>
      </c>
      <c r="I38" s="61" t="str">
        <f t="shared" si="0"/>
        <v>完納</v>
      </c>
      <c r="J38" s="139">
        <f>情報入力!$G$63+IF(情報入力!$E$59=$C38,情報入力!$G$59,0)</f>
        <v>0</v>
      </c>
    </row>
    <row r="39" spans="1:10" x14ac:dyDescent="0.15">
      <c r="A39" s="208"/>
      <c r="B39" s="10" t="s">
        <v>159</v>
      </c>
      <c r="C39" s="11" t="s">
        <v>39</v>
      </c>
      <c r="D39" s="60">
        <f>情報入力!G$39</f>
        <v>0</v>
      </c>
      <c r="E39" s="139">
        <f>情報入力!$G$63+IF(情報入力!$E$59=$C39,情報入力!$G$59,0)</f>
        <v>0</v>
      </c>
      <c r="F39" s="60">
        <f t="shared" si="2"/>
        <v>0</v>
      </c>
      <c r="G39" s="111"/>
      <c r="H39" s="60">
        <f t="shared" si="1"/>
        <v>0</v>
      </c>
      <c r="I39" s="61" t="str">
        <f t="shared" si="0"/>
        <v>完納</v>
      </c>
      <c r="J39" s="139">
        <f>情報入力!$G$63+IF(情報入力!$E$59=$C39,情報入力!$G$59,0)</f>
        <v>0</v>
      </c>
    </row>
    <row r="40" spans="1:10" x14ac:dyDescent="0.15">
      <c r="A40" s="208"/>
      <c r="B40" s="10" t="s">
        <v>159</v>
      </c>
      <c r="C40" s="11" t="s">
        <v>32</v>
      </c>
      <c r="D40" s="60">
        <f>情報入力!G$39</f>
        <v>0</v>
      </c>
      <c r="E40" s="139">
        <f>情報入力!$G$63+IF(情報入力!$E$59=$C40,情報入力!$G$59,0)</f>
        <v>0</v>
      </c>
      <c r="F40" s="60">
        <f t="shared" si="2"/>
        <v>0</v>
      </c>
      <c r="G40" s="111"/>
      <c r="H40" s="60">
        <f t="shared" si="1"/>
        <v>0</v>
      </c>
      <c r="I40" s="61" t="str">
        <f t="shared" si="0"/>
        <v>完納</v>
      </c>
      <c r="J40" s="139">
        <f>情報入力!$G$63+IF(情報入力!$E$59=$C40,情報入力!$G$59,0)</f>
        <v>0</v>
      </c>
    </row>
    <row r="41" spans="1:10" ht="19.5" thickBot="1" x14ac:dyDescent="0.2">
      <c r="A41" s="208"/>
      <c r="B41" s="21" t="s">
        <v>160</v>
      </c>
      <c r="C41" s="22" t="s">
        <v>40</v>
      </c>
      <c r="D41" s="64">
        <f>情報入力!G$39</f>
        <v>0</v>
      </c>
      <c r="E41" s="141">
        <f>情報入力!$G$63+IF(情報入力!$E$59=$C41,情報入力!$G$59,0)</f>
        <v>0</v>
      </c>
      <c r="F41" s="64">
        <f>IF(SUM(D41:E41)&lt;=H40,SUM(D41:E41),H40)</f>
        <v>0</v>
      </c>
      <c r="G41" s="113"/>
      <c r="H41" s="64">
        <f t="shared" si="1"/>
        <v>0</v>
      </c>
      <c r="I41" s="61" t="str">
        <f>IF(H41&lt;=0,"完納","")</f>
        <v>完納</v>
      </c>
      <c r="J41" s="141">
        <f>情報入力!$G$63+IF(情報入力!$E$59=$C41,情報入力!$G$59,0)</f>
        <v>0</v>
      </c>
    </row>
    <row r="42" spans="1:10" ht="19.5" thickBot="1" x14ac:dyDescent="0.2">
      <c r="A42" s="208"/>
      <c r="B42" s="10" t="s">
        <v>160</v>
      </c>
      <c r="C42" s="11" t="s">
        <v>41</v>
      </c>
      <c r="D42" s="60">
        <f>情報入力!G$39</f>
        <v>0</v>
      </c>
      <c r="E42" s="139">
        <f>情報入力!$G$63+IF(情報入力!$E$59=$C42,情報入力!$G$59,0)</f>
        <v>0</v>
      </c>
      <c r="F42" s="60">
        <f t="shared" si="2"/>
        <v>0</v>
      </c>
      <c r="G42" s="111"/>
      <c r="H42" s="60">
        <f t="shared" si="1"/>
        <v>0</v>
      </c>
      <c r="I42" s="61" t="str">
        <f t="shared" si="0"/>
        <v>完納</v>
      </c>
      <c r="J42" s="139">
        <f>情報入力!$G$63+IF(情報入力!$E$59=$C42,情報入力!$G$59,0)</f>
        <v>0</v>
      </c>
    </row>
    <row r="43" spans="1:10" ht="19.5" customHeight="1" thickBot="1" x14ac:dyDescent="0.2">
      <c r="A43" s="209"/>
      <c r="B43" s="17" t="s">
        <v>160</v>
      </c>
      <c r="C43" s="18" t="s">
        <v>42</v>
      </c>
      <c r="D43" s="65">
        <f>情報入力!G$39</f>
        <v>0</v>
      </c>
      <c r="E43" s="143">
        <f>情報入力!$G$63+IF(情報入力!$E$59=$C43,情報入力!$G$59,0)</f>
        <v>0</v>
      </c>
      <c r="F43" s="65">
        <f>IF(SUM(D43:E43)&lt;=H42,SUM(D43:E43),H42)</f>
        <v>0</v>
      </c>
      <c r="G43" s="109"/>
      <c r="H43" s="65">
        <f>H42-F43-G43</f>
        <v>0</v>
      </c>
      <c r="I43" s="61" t="str">
        <f t="shared" si="0"/>
        <v>完納</v>
      </c>
      <c r="J43" s="143">
        <f>情報入力!$G$63+IF(情報入力!$E$59=$C43,情報入力!$G$59,0)</f>
        <v>0</v>
      </c>
    </row>
    <row r="44" spans="1:10" ht="19.5" customHeight="1" thickTop="1" x14ac:dyDescent="0.15">
      <c r="A44" s="210" t="s">
        <v>49</v>
      </c>
      <c r="B44" s="19" t="s">
        <v>160</v>
      </c>
      <c r="C44" s="20" t="s">
        <v>33</v>
      </c>
      <c r="D44" s="66">
        <f>情報入力!G$39</f>
        <v>0</v>
      </c>
      <c r="E44" s="144">
        <f>情報入力!$G$63+IF(情報入力!$E$60=$C44,情報入力!$G$60,0)</f>
        <v>0</v>
      </c>
      <c r="F44" s="66">
        <f t="shared" si="2"/>
        <v>0</v>
      </c>
      <c r="G44" s="63"/>
      <c r="H44" s="63">
        <f t="shared" si="1"/>
        <v>0</v>
      </c>
      <c r="I44" s="61" t="str">
        <f t="shared" si="0"/>
        <v>完納</v>
      </c>
      <c r="J44" s="144">
        <f>情報入力!$G$63+IF(情報入力!$E$60=$C44,情報入力!$G$60,0)</f>
        <v>0</v>
      </c>
    </row>
    <row r="45" spans="1:10" ht="19.5" customHeight="1" x14ac:dyDescent="0.15">
      <c r="A45" s="208"/>
      <c r="B45" s="10" t="s">
        <v>160</v>
      </c>
      <c r="C45" s="11" t="s">
        <v>34</v>
      </c>
      <c r="D45" s="60">
        <f>情報入力!G$39</f>
        <v>0</v>
      </c>
      <c r="E45" s="139">
        <f>情報入力!$G$63+IF(情報入力!$E$60=$C45,情報入力!$G$60,0)</f>
        <v>0</v>
      </c>
      <c r="F45" s="60">
        <f t="shared" si="2"/>
        <v>0</v>
      </c>
      <c r="G45" s="60"/>
      <c r="H45" s="60">
        <f t="shared" si="1"/>
        <v>0</v>
      </c>
      <c r="I45" s="61" t="str">
        <f t="shared" si="0"/>
        <v>完納</v>
      </c>
      <c r="J45" s="139">
        <f>情報入力!$G$63+IF(情報入力!$E$60=$C45,情報入力!$G$60,0)</f>
        <v>0</v>
      </c>
    </row>
    <row r="46" spans="1:10" ht="19.5" customHeight="1" x14ac:dyDescent="0.15">
      <c r="A46" s="208"/>
      <c r="B46" s="10" t="s">
        <v>160</v>
      </c>
      <c r="C46" s="11" t="s">
        <v>35</v>
      </c>
      <c r="D46" s="60">
        <f>情報入力!G$39</f>
        <v>0</v>
      </c>
      <c r="E46" s="139">
        <f>情報入力!$G$63+IF(情報入力!$E$60=$C46,情報入力!$G$60,0)</f>
        <v>0</v>
      </c>
      <c r="F46" s="60">
        <f t="shared" si="2"/>
        <v>0</v>
      </c>
      <c r="G46" s="60"/>
      <c r="H46" s="60">
        <f t="shared" si="1"/>
        <v>0</v>
      </c>
      <c r="I46" s="61" t="str">
        <f t="shared" si="0"/>
        <v>完納</v>
      </c>
      <c r="J46" s="139">
        <f>情報入力!$G$63+IF(情報入力!$E$60=$C46,情報入力!$G$60,0)</f>
        <v>0</v>
      </c>
    </row>
    <row r="47" spans="1:10" ht="19.5" customHeight="1" x14ac:dyDescent="0.15">
      <c r="A47" s="208"/>
      <c r="B47" s="10" t="s">
        <v>160</v>
      </c>
      <c r="C47" s="11" t="s">
        <v>31</v>
      </c>
      <c r="D47" s="60">
        <f>情報入力!G$39</f>
        <v>0</v>
      </c>
      <c r="E47" s="139">
        <f>情報入力!$G$63+IF(情報入力!$E$60=$C47,情報入力!$G$60,0)</f>
        <v>0</v>
      </c>
      <c r="F47" s="60">
        <f t="shared" si="2"/>
        <v>0</v>
      </c>
      <c r="G47" s="60"/>
      <c r="H47" s="60">
        <f t="shared" si="1"/>
        <v>0</v>
      </c>
      <c r="I47" s="61" t="str">
        <f t="shared" si="0"/>
        <v>完納</v>
      </c>
      <c r="J47" s="139">
        <f>情報入力!$G$63+IF(情報入力!$E$60=$C47,情報入力!$G$60,0)</f>
        <v>0</v>
      </c>
    </row>
    <row r="48" spans="1:10" ht="19.5" customHeight="1" x14ac:dyDescent="0.15">
      <c r="A48" s="208"/>
      <c r="B48" s="10" t="s">
        <v>160</v>
      </c>
      <c r="C48" s="11" t="s">
        <v>36</v>
      </c>
      <c r="D48" s="60">
        <f>情報入力!G$39</f>
        <v>0</v>
      </c>
      <c r="E48" s="139">
        <f>情報入力!$G$63+IF(情報入力!$E$60=$C48,情報入力!$G$60,0)</f>
        <v>0</v>
      </c>
      <c r="F48" s="60">
        <f t="shared" si="2"/>
        <v>0</v>
      </c>
      <c r="G48" s="60"/>
      <c r="H48" s="60">
        <f t="shared" si="1"/>
        <v>0</v>
      </c>
      <c r="I48" s="61" t="str">
        <f t="shared" si="0"/>
        <v>完納</v>
      </c>
      <c r="J48" s="139">
        <f>情報入力!$G$63+IF(情報入力!$E$60=$C48,情報入力!$G$60,0)</f>
        <v>0</v>
      </c>
    </row>
    <row r="49" spans="1:10" ht="19.5" customHeight="1" x14ac:dyDescent="0.15">
      <c r="A49" s="208"/>
      <c r="B49" s="10" t="s">
        <v>160</v>
      </c>
      <c r="C49" s="11" t="s">
        <v>37</v>
      </c>
      <c r="D49" s="60">
        <f>情報入力!G$39</f>
        <v>0</v>
      </c>
      <c r="E49" s="139">
        <f>情報入力!$G$63+IF(情報入力!$E$60=$C49,情報入力!$G$60,0)</f>
        <v>0</v>
      </c>
      <c r="F49" s="60">
        <f t="shared" si="2"/>
        <v>0</v>
      </c>
      <c r="G49" s="60"/>
      <c r="H49" s="60">
        <f t="shared" si="1"/>
        <v>0</v>
      </c>
      <c r="I49" s="61" t="str">
        <f t="shared" si="0"/>
        <v>完納</v>
      </c>
      <c r="J49" s="139">
        <f>情報入力!$G$63+IF(情報入力!$E$60=$C49,情報入力!$G$60,0)</f>
        <v>0</v>
      </c>
    </row>
    <row r="50" spans="1:10" ht="19.5" customHeight="1" x14ac:dyDescent="0.15">
      <c r="A50" s="208"/>
      <c r="B50" s="10" t="s">
        <v>160</v>
      </c>
      <c r="C50" s="11" t="s">
        <v>38</v>
      </c>
      <c r="D50" s="60">
        <f>情報入力!G$39</f>
        <v>0</v>
      </c>
      <c r="E50" s="139">
        <f>情報入力!$G$63+IF(情報入力!$E$61=$C50,情報入力!$G$61,0)</f>
        <v>0</v>
      </c>
      <c r="F50" s="60">
        <f t="shared" si="2"/>
        <v>0</v>
      </c>
      <c r="G50" s="60"/>
      <c r="H50" s="60">
        <f t="shared" si="1"/>
        <v>0</v>
      </c>
      <c r="I50" s="61" t="str">
        <f t="shared" si="0"/>
        <v>完納</v>
      </c>
      <c r="J50" s="139">
        <f>情報入力!$G$63+IF(情報入力!$E$61=$C50,情報入力!$G$61,0)</f>
        <v>0</v>
      </c>
    </row>
    <row r="51" spans="1:10" ht="19.5" customHeight="1" x14ac:dyDescent="0.15">
      <c r="A51" s="208"/>
      <c r="B51" s="10" t="s">
        <v>160</v>
      </c>
      <c r="C51" s="11" t="s">
        <v>39</v>
      </c>
      <c r="D51" s="60">
        <f>情報入力!G$39</f>
        <v>0</v>
      </c>
      <c r="E51" s="139">
        <f>情報入力!$G$63+IF(情報入力!$E$61=$C51,情報入力!$G$61,0)</f>
        <v>0</v>
      </c>
      <c r="F51" s="60">
        <f t="shared" si="2"/>
        <v>0</v>
      </c>
      <c r="G51" s="60"/>
      <c r="H51" s="60">
        <f t="shared" si="1"/>
        <v>0</v>
      </c>
      <c r="I51" s="61" t="str">
        <f t="shared" si="0"/>
        <v>完納</v>
      </c>
      <c r="J51" s="139">
        <f>情報入力!$G$63+IF(情報入力!$E$61=$C51,情報入力!$G$61,0)</f>
        <v>0</v>
      </c>
    </row>
    <row r="52" spans="1:10" ht="19.5" customHeight="1" x14ac:dyDescent="0.15">
      <c r="A52" s="208"/>
      <c r="B52" s="10" t="s">
        <v>160</v>
      </c>
      <c r="C52" s="11" t="s">
        <v>32</v>
      </c>
      <c r="D52" s="60">
        <f>情報入力!G$39</f>
        <v>0</v>
      </c>
      <c r="E52" s="139">
        <f>情報入力!$G$63+IF(情報入力!$E$61=$C52,情報入力!$G$61,0)</f>
        <v>0</v>
      </c>
      <c r="F52" s="60">
        <f t="shared" si="2"/>
        <v>0</v>
      </c>
      <c r="G52" s="60"/>
      <c r="H52" s="60">
        <f t="shared" si="1"/>
        <v>0</v>
      </c>
      <c r="I52" s="61" t="str">
        <f t="shared" si="0"/>
        <v>完納</v>
      </c>
      <c r="J52" s="139">
        <f>情報入力!$G$63+IF(情報入力!$E$61=$C52,情報入力!$G$61,0)</f>
        <v>0</v>
      </c>
    </row>
    <row r="53" spans="1:10" ht="19.5" customHeight="1" thickBot="1" x14ac:dyDescent="0.2">
      <c r="A53" s="208"/>
      <c r="B53" s="21" t="s">
        <v>434</v>
      </c>
      <c r="C53" s="22" t="s">
        <v>40</v>
      </c>
      <c r="D53" s="64">
        <f>情報入力!G$39</f>
        <v>0</v>
      </c>
      <c r="E53" s="141">
        <f>情報入力!$G$63+IF(情報入力!$E$61=$C53,情報入力!$G$61,0)</f>
        <v>0</v>
      </c>
      <c r="F53" s="64">
        <f t="shared" si="2"/>
        <v>0</v>
      </c>
      <c r="G53" s="64"/>
      <c r="H53" s="64">
        <f t="shared" si="1"/>
        <v>0</v>
      </c>
      <c r="I53" s="61" t="str">
        <f t="shared" si="0"/>
        <v>完納</v>
      </c>
      <c r="J53" s="141">
        <f>情報入力!$G$63+IF(情報入力!$E$61=$C53,情報入力!$G$61,0)</f>
        <v>0</v>
      </c>
    </row>
    <row r="54" spans="1:10" ht="19.5" customHeight="1" x14ac:dyDescent="0.15">
      <c r="A54" s="208"/>
      <c r="B54" s="10" t="s">
        <v>434</v>
      </c>
      <c r="C54" s="11" t="s">
        <v>41</v>
      </c>
      <c r="D54" s="60">
        <f>情報入力!G$39</f>
        <v>0</v>
      </c>
      <c r="E54" s="139">
        <f>情報入力!$G$63+IF(情報入力!$E$61=$C54,情報入力!$G$61,0)</f>
        <v>0</v>
      </c>
      <c r="F54" s="60">
        <f t="shared" si="2"/>
        <v>0</v>
      </c>
      <c r="G54" s="60"/>
      <c r="H54" s="60">
        <f t="shared" si="1"/>
        <v>0</v>
      </c>
      <c r="I54" s="61" t="str">
        <f t="shared" si="0"/>
        <v>完納</v>
      </c>
      <c r="J54" s="139">
        <f>情報入力!$G$63+IF(情報入力!$E$61=$C54,情報入力!$G$61,0)</f>
        <v>0</v>
      </c>
    </row>
    <row r="55" spans="1:10" ht="19.5" customHeight="1" x14ac:dyDescent="0.15">
      <c r="A55" s="211"/>
      <c r="B55" s="10" t="s">
        <v>434</v>
      </c>
      <c r="C55" s="11" t="s">
        <v>42</v>
      </c>
      <c r="D55" s="60">
        <f>情報入力!G$39</f>
        <v>0</v>
      </c>
      <c r="E55" s="139">
        <f>情報入力!$G$63+IF(情報入力!$E$61=$C55,情報入力!$G$61,0)</f>
        <v>0</v>
      </c>
      <c r="F55" s="60">
        <f t="shared" si="2"/>
        <v>0</v>
      </c>
      <c r="G55" s="60"/>
      <c r="H55" s="60">
        <f t="shared" si="1"/>
        <v>0</v>
      </c>
      <c r="I55" s="61" t="str">
        <f t="shared" si="0"/>
        <v>完納</v>
      </c>
      <c r="J55" s="139">
        <f>情報入力!$G$63+IF(情報入力!$E$61=$C55,情報入力!$G$61,0)</f>
        <v>0</v>
      </c>
    </row>
    <row r="56" spans="1:10" ht="19.5" customHeight="1" x14ac:dyDescent="0.15"/>
  </sheetData>
  <mergeCells count="4">
    <mergeCell ref="A7:A19"/>
    <mergeCell ref="A20:A31"/>
    <mergeCell ref="A32:A43"/>
    <mergeCell ref="A44:A55"/>
  </mergeCells>
  <phoneticPr fontId="2"/>
  <conditionalFormatting sqref="I7:I55">
    <cfRule type="expression" dxfId="36" priority="1015">
      <formula>$I6="完納"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43" max="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4" id="{2F87B6B7-A7E9-416E-AD13-630E254236F2}">
            <xm:f>情報入力!$C$21=0</xm:f>
            <x14:dxf>
              <font>
                <color rgb="FFFFFF80"/>
              </font>
            </x14:dxf>
          </x14:cfRule>
          <xm:sqref>D32:D43 H32:H43 F32:F43</xm:sqref>
        </x14:conditionalFormatting>
        <x14:conditionalFormatting xmlns:xm="http://schemas.microsoft.com/office/excel/2006/main">
          <x14:cfRule type="expression" priority="1003" id="{118D12EB-750C-4816-B5F9-27DE7E5C5AAD}">
            <xm:f>情報入力!$C$21=0</xm:f>
            <x14:dxf>
              <font>
                <color theme="0"/>
              </font>
            </x14:dxf>
          </x14:cfRule>
          <xm:sqref>B32:C43</xm:sqref>
        </x14:conditionalFormatting>
        <x14:conditionalFormatting xmlns:xm="http://schemas.microsoft.com/office/excel/2006/main">
          <x14:cfRule type="expression" priority="1002" id="{FBDD3222-AD1F-4861-95B2-D75E0358225A}">
            <xm:f>情報入力!$C$26=0</xm:f>
            <x14:dxf>
              <font>
                <color theme="0"/>
              </font>
            </x14:dxf>
          </x14:cfRule>
          <xm:sqref>B44:C55</xm:sqref>
        </x14:conditionalFormatting>
        <x14:conditionalFormatting xmlns:xm="http://schemas.microsoft.com/office/excel/2006/main">
          <x14:cfRule type="expression" priority="1001" id="{AE1DA68B-F1C0-42DB-ADD0-1B82FE556636}">
            <xm:f>情報入力!$C$26=0</xm:f>
            <x14:dxf>
              <font>
                <color rgb="FFFFFF80"/>
              </font>
            </x14:dxf>
          </x14:cfRule>
          <xm:sqref>D44:D55 H44:H55 F44:F55</xm:sqref>
        </x14:conditionalFormatting>
        <x14:conditionalFormatting xmlns:xm="http://schemas.microsoft.com/office/excel/2006/main">
          <x14:cfRule type="expression" priority="1000" id="{302C9771-6EEB-4A50-A37C-75015A1A1BB5}">
            <xm:f>情報入力!$C$16=0</xm:f>
            <x14:dxf>
              <font>
                <color rgb="FFFFFF80"/>
              </font>
            </x14:dxf>
          </x14:cfRule>
          <xm:sqref>H20:H31 F20:F31 D20:D31</xm:sqref>
        </x14:conditionalFormatting>
        <x14:conditionalFormatting xmlns:xm="http://schemas.microsoft.com/office/excel/2006/main">
          <x14:cfRule type="expression" priority="997" id="{CF4D4C36-3AB1-42D5-9E31-3ED1FFD8EA7F}">
            <xm:f>情報入力!$C$16=0</xm:f>
            <x14:dxf>
              <font>
                <color theme="0"/>
              </font>
            </x14:dxf>
          </x14:cfRule>
          <xm:sqref>B20:C31</xm:sqref>
        </x14:conditionalFormatting>
        <x14:conditionalFormatting xmlns:xm="http://schemas.microsoft.com/office/excel/2006/main">
          <x14:cfRule type="expression" priority="995" id="{3DEB26C3-5592-47EB-8C39-0076DFE51D46}">
            <xm:f>情報入力!$C$11=0</xm:f>
            <x14:dxf>
              <font>
                <color theme="0"/>
              </font>
            </x14:dxf>
          </x14:cfRule>
          <xm:sqref>B7:C19</xm:sqref>
        </x14:conditionalFormatting>
        <x14:conditionalFormatting xmlns:xm="http://schemas.microsoft.com/office/excel/2006/main">
          <x14:cfRule type="expression" priority="994" id="{FEDF1C2B-A7DD-4B96-820D-B9BC5409BCA2}">
            <xm:f>情報入力!$C$11=0</xm:f>
            <x14:dxf>
              <font>
                <color rgb="FFFFFF80"/>
              </font>
            </x14:dxf>
          </x14:cfRule>
          <xm:sqref>H7:H19 F7:F19 D10:D19 J12:J19</xm:sqref>
        </x14:conditionalFormatting>
        <x14:conditionalFormatting xmlns:xm="http://schemas.microsoft.com/office/excel/2006/main">
          <x14:cfRule type="expression" priority="834" id="{0B25D780-D05B-4B67-AEF2-F95F2DA83509}">
            <xm:f>情報入力!$C$11=0</xm:f>
            <x14:dxf>
              <font>
                <color rgb="FFFFFF80"/>
              </font>
            </x14:dxf>
          </x14:cfRule>
          <xm:sqref>J9:J11</xm:sqref>
        </x14:conditionalFormatting>
        <x14:conditionalFormatting xmlns:xm="http://schemas.microsoft.com/office/excel/2006/main">
          <x14:cfRule type="expression" priority="837" id="{DABB67B6-F6BA-49DA-B0D5-FABA53F567B2}">
            <xm:f>情報入力!$C$21=0</xm:f>
            <x14:dxf>
              <font>
                <color rgb="FFFFFF80"/>
              </font>
            </x14:dxf>
          </x14:cfRule>
          <xm:sqref>J32:J43</xm:sqref>
        </x14:conditionalFormatting>
        <x14:conditionalFormatting xmlns:xm="http://schemas.microsoft.com/office/excel/2006/main">
          <x14:cfRule type="expression" priority="838" id="{303FCCF4-8CCF-40B5-8561-466876AD76BA}">
            <xm:f>情報入力!$C$26=0</xm:f>
            <x14:dxf>
              <font>
                <color rgb="FFFFFF80"/>
              </font>
            </x14:dxf>
          </x14:cfRule>
          <xm:sqref>J44:J55</xm:sqref>
        </x14:conditionalFormatting>
        <x14:conditionalFormatting xmlns:xm="http://schemas.microsoft.com/office/excel/2006/main">
          <x14:cfRule type="expression" priority="836" id="{9A7DDC2D-4488-493F-82CF-A3DF88FC01F3}">
            <xm:f>情報入力!$C$16=0</xm:f>
            <x14:dxf>
              <font>
                <color rgb="FFFFFF80"/>
              </font>
            </x14:dxf>
          </x14:cfRule>
          <xm:sqref>J20:J31</xm:sqref>
        </x14:conditionalFormatting>
        <x14:conditionalFormatting xmlns:xm="http://schemas.microsoft.com/office/excel/2006/main">
          <x14:cfRule type="expression" priority="835" id="{7C6A6CBF-61ED-4421-B6FA-4B7EDFBBEA23}">
            <xm:f>情報入力!$C$11=0</xm:f>
            <x14:dxf>
              <font>
                <color rgb="FFFFFF80"/>
              </font>
            </x14:dxf>
          </x14:cfRule>
          <xm:sqref>J8</xm:sqref>
        </x14:conditionalFormatting>
        <x14:conditionalFormatting xmlns:xm="http://schemas.microsoft.com/office/excel/2006/main">
          <x14:cfRule type="expression" priority="828" id="{A1E2055B-D801-4E1B-92E8-2FFDC7DDA02C}">
            <xm:f>情報入力!$C$11=0</xm:f>
            <x14:dxf>
              <font>
                <color rgb="FFFFFF80"/>
              </font>
            </x14:dxf>
          </x14:cfRule>
          <xm:sqref>J7</xm:sqref>
        </x14:conditionalFormatting>
        <x14:conditionalFormatting xmlns:xm="http://schemas.microsoft.com/office/excel/2006/main">
          <x14:cfRule type="expression" priority="7" id="{4C940F9F-9419-4F24-8170-07F6E78DA9A3}">
            <xm:f>情報入力!$C$11=0</xm:f>
            <x14:dxf>
              <font>
                <color rgb="FFFFFF80"/>
              </font>
            </x14:dxf>
          </x14:cfRule>
          <xm:sqref>E12:E19</xm:sqref>
        </x14:conditionalFormatting>
        <x14:conditionalFormatting xmlns:xm="http://schemas.microsoft.com/office/excel/2006/main">
          <x14:cfRule type="expression" priority="2" id="{1D19C88A-8426-49B4-B462-DEB7B3E959F0}">
            <xm:f>情報入力!$C$11=0</xm:f>
            <x14:dxf>
              <font>
                <color rgb="FFFFFF80"/>
              </font>
            </x14:dxf>
          </x14:cfRule>
          <xm:sqref>E9:E11</xm:sqref>
        </x14:conditionalFormatting>
        <x14:conditionalFormatting xmlns:xm="http://schemas.microsoft.com/office/excel/2006/main">
          <x14:cfRule type="expression" priority="5" id="{E786F0C3-E9D8-4859-AF3B-30DB32238C5A}">
            <xm:f>情報入力!$C$21=0</xm:f>
            <x14:dxf>
              <font>
                <color rgb="FFFFFF80"/>
              </font>
            </x14:dxf>
          </x14:cfRule>
          <xm:sqref>E32:E43</xm:sqref>
        </x14:conditionalFormatting>
        <x14:conditionalFormatting xmlns:xm="http://schemas.microsoft.com/office/excel/2006/main">
          <x14:cfRule type="expression" priority="6" id="{A97CB037-9E71-4DDA-A276-A97F6C932985}">
            <xm:f>情報入力!$C$26=0</xm:f>
            <x14:dxf>
              <font>
                <color rgb="FFFFFF80"/>
              </font>
            </x14:dxf>
          </x14:cfRule>
          <xm:sqref>E44:E55</xm:sqref>
        </x14:conditionalFormatting>
        <x14:conditionalFormatting xmlns:xm="http://schemas.microsoft.com/office/excel/2006/main">
          <x14:cfRule type="expression" priority="4" id="{01CCB6BD-0DAA-4706-A3D3-F5CC27EBB5E7}">
            <xm:f>情報入力!$C$16=0</xm:f>
            <x14:dxf>
              <font>
                <color rgb="FFFFFF80"/>
              </font>
            </x14:dxf>
          </x14:cfRule>
          <xm:sqref>E20:E31</xm:sqref>
        </x14:conditionalFormatting>
        <x14:conditionalFormatting xmlns:xm="http://schemas.microsoft.com/office/excel/2006/main">
          <x14:cfRule type="expression" priority="3" id="{F269A245-3A2A-4117-9206-A9A30D4EF8C7}">
            <xm:f>情報入力!$C$11=0</xm:f>
            <x14:dxf>
              <font>
                <color rgb="FFFFFF80"/>
              </font>
            </x14:dxf>
          </x14:cfRule>
          <xm:sqref>E8</xm:sqref>
        </x14:conditionalFormatting>
        <x14:conditionalFormatting xmlns:xm="http://schemas.microsoft.com/office/excel/2006/main">
          <x14:cfRule type="expression" priority="1" id="{B4B6FC93-3E8C-4AE6-AB77-E2A0CF04CD8B}">
            <xm:f>情報入力!$C$11=0</xm:f>
            <x14:dxf>
              <font>
                <color rgb="FFFFFF80"/>
              </font>
            </x14:dxf>
          </x14:cfRule>
          <xm:sqref>E7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38"/>
  <sheetViews>
    <sheetView view="pageBreakPreview" zoomScaleNormal="100" zoomScaleSheetLayoutView="100" workbookViewId="0"/>
  </sheetViews>
  <sheetFormatPr defaultColWidth="9" defaultRowHeight="18.75" x14ac:dyDescent="0.15"/>
  <cols>
    <col min="1" max="1" width="4.625" style="1" customWidth="1"/>
    <col min="2" max="2" width="16.625" style="1" customWidth="1"/>
    <col min="3" max="3" width="20.625" style="1" customWidth="1"/>
    <col min="4" max="4" width="4.625" style="1" customWidth="1"/>
    <col min="5" max="5" width="12.625" style="1" customWidth="1"/>
    <col min="6" max="6" width="15.625" style="1" customWidth="1"/>
    <col min="7" max="7" width="12.625" style="1" customWidth="1"/>
    <col min="8" max="8" width="4.625" style="1" customWidth="1"/>
    <col min="9" max="9" width="16.625" style="1" customWidth="1"/>
    <col min="10" max="10" width="20.625" style="1" customWidth="1"/>
    <col min="11" max="11" width="4.625" style="1" customWidth="1"/>
    <col min="12" max="12" width="12.625" style="1" customWidth="1"/>
    <col min="13" max="13" width="15.625" style="1" customWidth="1"/>
    <col min="14" max="16384" width="9" style="1"/>
  </cols>
  <sheetData>
    <row r="1" spans="1:13" x14ac:dyDescent="0.15">
      <c r="I1" s="4" t="s">
        <v>386</v>
      </c>
      <c r="J1" s="197">
        <f ca="1">NOW()</f>
        <v>44488.74409270833</v>
      </c>
      <c r="K1" s="133"/>
      <c r="L1" s="4"/>
      <c r="M1" s="4"/>
    </row>
    <row r="2" spans="1:13" ht="18.75" customHeight="1" x14ac:dyDescent="0.15"/>
    <row r="3" spans="1:13" ht="24.95" customHeight="1" x14ac:dyDescent="0.15">
      <c r="A3" s="2" t="s">
        <v>43</v>
      </c>
      <c r="D3" s="160" t="s">
        <v>44</v>
      </c>
      <c r="E3" s="160"/>
      <c r="F3" s="213" t="str">
        <f>IF(情報入力!B2=0,"",IF(情報入力!B2="国際アート＿デザイン専門学校","国際アート＆デザイン専門学校",情報入力!B2))</f>
        <v/>
      </c>
      <c r="G3" s="213"/>
      <c r="H3" s="213"/>
      <c r="I3" s="213"/>
      <c r="K3" s="93" t="s">
        <v>387</v>
      </c>
      <c r="L3" s="133"/>
      <c r="M3" s="91"/>
    </row>
    <row r="4" spans="1:13" ht="24.95" customHeight="1" x14ac:dyDescent="0.15">
      <c r="B4" s="3"/>
      <c r="D4" s="160" t="s">
        <v>45</v>
      </c>
      <c r="F4" s="212" t="str">
        <f>IF(情報入力!B3=0,"",情報入力!B3)</f>
        <v/>
      </c>
      <c r="G4" s="212"/>
      <c r="H4" s="212"/>
      <c r="I4" s="212"/>
      <c r="J4" s="107" t="str">
        <f>情報入力!C3</f>
        <v/>
      </c>
      <c r="K4" s="94" t="s">
        <v>388</v>
      </c>
      <c r="L4" s="134"/>
      <c r="M4" s="92"/>
    </row>
    <row r="5" spans="1:13" ht="24.95" customHeight="1" x14ac:dyDescent="0.15">
      <c r="B5" s="3"/>
      <c r="E5" s="160"/>
      <c r="F5" s="161"/>
      <c r="G5" s="161"/>
      <c r="H5" s="161"/>
      <c r="I5" s="161"/>
      <c r="J5" s="199"/>
      <c r="K5" s="200"/>
      <c r="L5" s="201"/>
      <c r="M5" s="202"/>
    </row>
    <row r="6" spans="1:13" ht="18.75" customHeight="1" x14ac:dyDescent="0.15"/>
    <row r="7" spans="1:13" x14ac:dyDescent="0.45">
      <c r="A7" s="99"/>
      <c r="B7" s="121" t="s">
        <v>2</v>
      </c>
      <c r="C7" s="214" t="s">
        <v>86</v>
      </c>
      <c r="D7" s="215"/>
      <c r="E7" s="121"/>
      <c r="F7" s="121" t="s">
        <v>74</v>
      </c>
      <c r="H7" s="99"/>
      <c r="I7" s="121" t="s">
        <v>8</v>
      </c>
      <c r="J7" s="214" t="s">
        <v>86</v>
      </c>
      <c r="K7" s="215"/>
      <c r="L7" s="121"/>
      <c r="M7" s="121" t="s">
        <v>74</v>
      </c>
    </row>
    <row r="8" spans="1:13" x14ac:dyDescent="0.45">
      <c r="A8" s="122">
        <v>1</v>
      </c>
      <c r="B8" s="169">
        <v>44652</v>
      </c>
      <c r="C8" s="123" t="str">
        <f>IF(シミュレーション!F8=0,"",シミュレーション!F8)</f>
        <v/>
      </c>
      <c r="D8" s="124" t="str">
        <f>IF(シミュレーション!F8=0,"",IF(IF(情報入力!E$54=シミュレーション!C8,情報入力!G$54,0)=0,"","★"))</f>
        <v/>
      </c>
      <c r="E8" s="123" t="str">
        <f>IF(シミュレーション!G8=0,"",シミュレーション!G8)</f>
        <v/>
      </c>
      <c r="F8" s="125">
        <f>IF(シミュレーション!H8=0,"",シミュレーション!H8)</f>
        <v>-50000</v>
      </c>
      <c r="H8" s="100">
        <v>1</v>
      </c>
      <c r="I8" s="169">
        <v>45383</v>
      </c>
      <c r="J8" s="123" t="str">
        <f>IF(シミュレーション!F32=0," ",シミュレーション!F32)</f>
        <v xml:space="preserve"> </v>
      </c>
      <c r="K8" s="124" t="str">
        <f>IF(シミュレーション!F32=0,"",IF(IF(情報入力!E$58=シミュレーション!C32,情報入力!G$58,0)=0,"","★"))</f>
        <v/>
      </c>
      <c r="L8" s="126"/>
      <c r="M8" s="125" t="str">
        <f>IF(シミュレーション!H32=0," ",シミュレーション!H32)</f>
        <v xml:space="preserve"> </v>
      </c>
    </row>
    <row r="9" spans="1:13" x14ac:dyDescent="0.45">
      <c r="A9" s="122">
        <v>2</v>
      </c>
      <c r="B9" s="169">
        <v>44682</v>
      </c>
      <c r="C9" s="123" t="str">
        <f>IF(シミュレーション!F9=0,"",シミュレーション!F9)</f>
        <v/>
      </c>
      <c r="D9" s="124" t="str">
        <f>IF(シミュレーション!F9=0,"",IF(IF(情報入力!E$54=シミュレーション!C9,情報入力!G$54,0)=0,"","★"))</f>
        <v/>
      </c>
      <c r="E9" s="123" t="str">
        <f>IF(シミュレーション!G9=0,"",シミュレーション!G9)</f>
        <v/>
      </c>
      <c r="F9" s="125">
        <f>IF(シミュレーション!H9=0,"",シミュレーション!H9)</f>
        <v>-50000</v>
      </c>
      <c r="H9" s="100">
        <v>2</v>
      </c>
      <c r="I9" s="169">
        <v>45413</v>
      </c>
      <c r="J9" s="123" t="str">
        <f>IF(シミュレーション!F33=0," ",シミュレーション!F33)</f>
        <v xml:space="preserve"> </v>
      </c>
      <c r="K9" s="124" t="str">
        <f>IF(シミュレーション!F33=0,"",IF(IF(情報入力!E$58=シミュレーション!C33,情報入力!G$58,0)=0,"","★"))</f>
        <v/>
      </c>
      <c r="L9" s="126"/>
      <c r="M9" s="125" t="str">
        <f>IF(シミュレーション!H33=0," ",シミュレーション!H33)</f>
        <v xml:space="preserve"> </v>
      </c>
    </row>
    <row r="10" spans="1:13" x14ac:dyDescent="0.45">
      <c r="A10" s="122">
        <v>3</v>
      </c>
      <c r="B10" s="169">
        <v>44713</v>
      </c>
      <c r="C10" s="123">
        <f>IF(シミュレーション!F10=0,"",シミュレーション!F10)</f>
        <v>-50000</v>
      </c>
      <c r="D10" s="124" t="str">
        <f>IF(シミュレーション!F10=0,"",IF(IF(情報入力!E$54=シミュレーション!C10,情報入力!G$54,0)=0,"","★"))</f>
        <v/>
      </c>
      <c r="E10" s="123" t="str">
        <f>IF(シミュレーション!G10=0,"",シミュレーション!G10)</f>
        <v/>
      </c>
      <c r="F10" s="125" t="str">
        <f>IF(シミュレーション!H10=0,"",シミュレーション!H10)</f>
        <v/>
      </c>
      <c r="H10" s="100">
        <v>3</v>
      </c>
      <c r="I10" s="169">
        <v>45444</v>
      </c>
      <c r="J10" s="123" t="str">
        <f>IF(シミュレーション!F34=0," ",シミュレーション!F34)</f>
        <v xml:space="preserve"> </v>
      </c>
      <c r="K10" s="124" t="str">
        <f>IF(シミュレーション!F34=0,"",IF(IF(情報入力!E$58=シミュレーション!C34,情報入力!G$58,0)=0,"","★"))</f>
        <v/>
      </c>
      <c r="L10" s="126"/>
      <c r="M10" s="125" t="str">
        <f>IF(シミュレーション!H34=0," ",シミュレーション!H34)</f>
        <v xml:space="preserve"> </v>
      </c>
    </row>
    <row r="11" spans="1:13" x14ac:dyDescent="0.45">
      <c r="A11" s="122">
        <v>4</v>
      </c>
      <c r="B11" s="169">
        <v>44743</v>
      </c>
      <c r="C11" s="123" t="str">
        <f>IF(シミュレーション!F11=0,"",シミュレーション!F11)</f>
        <v/>
      </c>
      <c r="D11" s="124" t="str">
        <f>IF(シミュレーション!F11=0,"",IF(IF(情報入力!E$54=シミュレーション!C11,情報入力!G$54,0)=0,"","★"))</f>
        <v/>
      </c>
      <c r="E11" s="123" t="str">
        <f>IF(シミュレーション!G11=0,"",シミュレーション!G11)</f>
        <v/>
      </c>
      <c r="F11" s="125" t="str">
        <f>IF(シミュレーション!H11=0,"",シミュレーション!H11)</f>
        <v/>
      </c>
      <c r="H11" s="100">
        <v>4</v>
      </c>
      <c r="I11" s="169">
        <v>45474</v>
      </c>
      <c r="J11" s="123" t="str">
        <f>IF(シミュレーション!F35=0," ",シミュレーション!F35)</f>
        <v xml:space="preserve"> </v>
      </c>
      <c r="K11" s="124" t="str">
        <f>IF(シミュレーション!F35=0,"",IF(IF(情報入力!E$58=シミュレーション!C35,情報入力!G$58,0)=0,"","★"))</f>
        <v/>
      </c>
      <c r="L11" s="126"/>
      <c r="M11" s="125" t="str">
        <f>IF(シミュレーション!H35=0," ",シミュレーション!H35)</f>
        <v xml:space="preserve"> </v>
      </c>
    </row>
    <row r="12" spans="1:13" x14ac:dyDescent="0.45">
      <c r="A12" s="122">
        <v>5</v>
      </c>
      <c r="B12" s="169">
        <v>44774</v>
      </c>
      <c r="C12" s="123" t="str">
        <f>IF(シミュレーション!F12=0,"",シミュレーション!F12)</f>
        <v/>
      </c>
      <c r="D12" s="124" t="str">
        <f>IF(シミュレーション!F12=0,"",IF(IF(情報入力!E$54=シミュレーション!C12,情報入力!G$54,0)=0,"","★"))</f>
        <v/>
      </c>
      <c r="E12" s="123" t="str">
        <f>IF(シミュレーション!G12=0,"",シミュレーション!G12)</f>
        <v/>
      </c>
      <c r="F12" s="125" t="str">
        <f>IF(シミュレーション!H12=0,"",シミュレーション!H12)</f>
        <v/>
      </c>
      <c r="H12" s="100">
        <v>5</v>
      </c>
      <c r="I12" s="169">
        <v>45505</v>
      </c>
      <c r="J12" s="123" t="str">
        <f>IF(シミュレーション!F36=0," ",シミュレーション!F36)</f>
        <v xml:space="preserve"> </v>
      </c>
      <c r="K12" s="124" t="str">
        <f>IF(シミュレーション!F36=0,"",IF(IF(情報入力!E$58=シミュレーション!C36,情報入力!G$58,0)=0,"","★"))</f>
        <v/>
      </c>
      <c r="L12" s="126"/>
      <c r="M12" s="125" t="str">
        <f>IF(シミュレーション!H36=0," ",シミュレーション!H36)</f>
        <v xml:space="preserve"> </v>
      </c>
    </row>
    <row r="13" spans="1:13" x14ac:dyDescent="0.45">
      <c r="A13" s="122">
        <v>6</v>
      </c>
      <c r="B13" s="169">
        <v>44805</v>
      </c>
      <c r="C13" s="123" t="str">
        <f>IF(シミュレーション!F13=0,"",シミュレーション!F13)</f>
        <v/>
      </c>
      <c r="D13" s="124" t="str">
        <f>IF(シミュレーション!F13=0,"",IF(IF(情報入力!E$54=シミュレーション!C13,情報入力!G$54,0)=0,"","★"))</f>
        <v/>
      </c>
      <c r="E13" s="123" t="str">
        <f>IF(シミュレーション!G13=0,"",シミュレーション!G13)</f>
        <v/>
      </c>
      <c r="F13" s="125" t="str">
        <f>IF(シミュレーション!H13=0,"",シミュレーション!H13)</f>
        <v/>
      </c>
      <c r="H13" s="100">
        <v>6</v>
      </c>
      <c r="I13" s="169">
        <v>45536</v>
      </c>
      <c r="J13" s="123" t="str">
        <f>IF(シミュレーション!F37=0," ",シミュレーション!F37)</f>
        <v xml:space="preserve"> </v>
      </c>
      <c r="K13" s="124" t="str">
        <f>IF(シミュレーション!F37=0,"",IF(IF(情報入力!E$58=シミュレーション!C37,情報入力!G$58,0)=0,"","★"))</f>
        <v/>
      </c>
      <c r="L13" s="126"/>
      <c r="M13" s="125" t="str">
        <f>IF(シミュレーション!H37=0," ",シミュレーション!H37)</f>
        <v xml:space="preserve"> </v>
      </c>
    </row>
    <row r="14" spans="1:13" x14ac:dyDescent="0.45">
      <c r="A14" s="122">
        <v>7</v>
      </c>
      <c r="B14" s="169">
        <v>44835</v>
      </c>
      <c r="C14" s="123" t="str">
        <f>IF(シミュレーション!F14=0,"",シミュレーション!F14)</f>
        <v/>
      </c>
      <c r="D14" s="124" t="str">
        <f>IF(シミュレーション!F14=0,"",IF(IF(情報入力!E$55=シミュレーション!C14,情報入力!G$55,0)=0,"","★"))</f>
        <v/>
      </c>
      <c r="E14" s="123" t="str">
        <f>IF(シミュレーション!G14=0,"",シミュレーション!G14)</f>
        <v/>
      </c>
      <c r="F14" s="125" t="str">
        <f>IF(シミュレーション!H14=0,"",シミュレーション!H14)</f>
        <v/>
      </c>
      <c r="H14" s="100">
        <v>7</v>
      </c>
      <c r="I14" s="169">
        <v>45566</v>
      </c>
      <c r="J14" s="123" t="str">
        <f>IF(シミュレーション!F38=0," ",シミュレーション!F38)</f>
        <v xml:space="preserve"> </v>
      </c>
      <c r="K14" s="124" t="str">
        <f>IF(シミュレーション!F38=0,"",IF(IF(情報入力!E$59=シミュレーション!C38,情報入力!G$59,0)=0,"","★"))</f>
        <v/>
      </c>
      <c r="L14" s="126"/>
      <c r="M14" s="125" t="str">
        <f>IF(シミュレーション!H38=0," ",シミュレーション!H38)</f>
        <v xml:space="preserve"> </v>
      </c>
    </row>
    <row r="15" spans="1:13" x14ac:dyDescent="0.45">
      <c r="A15" s="122">
        <v>8</v>
      </c>
      <c r="B15" s="169">
        <v>44866</v>
      </c>
      <c r="C15" s="123" t="str">
        <f>IF(シミュレーション!F15=0,"",シミュレーション!F15)</f>
        <v/>
      </c>
      <c r="D15" s="124" t="str">
        <f>IF(シミュレーション!F15=0,"",IF(IF(情報入力!E$55=シミュレーション!C15,情報入力!G$55,0)=0,"","★"))</f>
        <v/>
      </c>
      <c r="E15" s="123" t="str">
        <f>IF(シミュレーション!G15=0,"",シミュレーション!G15)</f>
        <v/>
      </c>
      <c r="F15" s="125" t="str">
        <f>IF(シミュレーション!H15=0,"",シミュレーション!H15)</f>
        <v/>
      </c>
      <c r="H15" s="100">
        <v>8</v>
      </c>
      <c r="I15" s="169">
        <v>45597</v>
      </c>
      <c r="J15" s="123" t="str">
        <f>IF(シミュレーション!F39=0," ",シミュレーション!F39)</f>
        <v xml:space="preserve"> </v>
      </c>
      <c r="K15" s="124" t="str">
        <f>IF(シミュレーション!F39=0,"",IF(IF(情報入力!E$59=シミュレーション!C39,情報入力!G$59,0)=0,"","★"))</f>
        <v/>
      </c>
      <c r="L15" s="126"/>
      <c r="M15" s="125" t="str">
        <f>IF(シミュレーション!H39=0," ",シミュレーション!H39)</f>
        <v xml:space="preserve"> </v>
      </c>
    </row>
    <row r="16" spans="1:13" x14ac:dyDescent="0.45">
      <c r="A16" s="122">
        <v>9</v>
      </c>
      <c r="B16" s="169">
        <v>44896</v>
      </c>
      <c r="C16" s="123" t="str">
        <f>IF(シミュレーション!F16=0,"",シミュレーション!F16)</f>
        <v/>
      </c>
      <c r="D16" s="124" t="str">
        <f>IF(シミュレーション!F16=0,"",IF(IF(情報入力!E$55=シミュレーション!C16,情報入力!G$55,0)=0,"","★"))</f>
        <v/>
      </c>
      <c r="E16" s="123" t="str">
        <f>IF(シミュレーション!G16=0,"",シミュレーション!G16)</f>
        <v/>
      </c>
      <c r="F16" s="125" t="str">
        <f>IF(シミュレーション!H16=0,"",シミュレーション!H16)</f>
        <v/>
      </c>
      <c r="H16" s="100">
        <v>9</v>
      </c>
      <c r="I16" s="169">
        <v>45627</v>
      </c>
      <c r="J16" s="123" t="str">
        <f>IF(シミュレーション!F40=0," ",シミュレーション!F40)</f>
        <v xml:space="preserve"> </v>
      </c>
      <c r="K16" s="124" t="str">
        <f>IF(シミュレーション!F40=0,"",IF(IF(情報入力!E$59=シミュレーション!C40,情報入力!G$59,0)=0,"","★"))</f>
        <v/>
      </c>
      <c r="L16" s="126"/>
      <c r="M16" s="125" t="str">
        <f>IF(シミュレーション!H40=0," ",シミュレーション!H40)</f>
        <v xml:space="preserve"> </v>
      </c>
    </row>
    <row r="17" spans="1:13" x14ac:dyDescent="0.45">
      <c r="A17" s="122">
        <v>10</v>
      </c>
      <c r="B17" s="169">
        <v>44927</v>
      </c>
      <c r="C17" s="123" t="str">
        <f>IF(シミュレーション!F17=0,"",シミュレーション!F17)</f>
        <v/>
      </c>
      <c r="D17" s="124" t="str">
        <f>IF(シミュレーション!F17=0,"",IF(IF(情報入力!E$55=シミュレーション!C17,情報入力!G$55,0)=0,"","★"))</f>
        <v/>
      </c>
      <c r="E17" s="123" t="str">
        <f>IF(シミュレーション!G17=0,"",シミュレーション!G17)</f>
        <v/>
      </c>
      <c r="F17" s="125" t="str">
        <f>IF(シミュレーション!H17=0,"",シミュレーション!H17)</f>
        <v/>
      </c>
      <c r="H17" s="100">
        <v>10</v>
      </c>
      <c r="I17" s="169">
        <v>45658</v>
      </c>
      <c r="J17" s="123" t="str">
        <f>IF(シミュレーション!F41=0," ",シミュレーション!F41)</f>
        <v xml:space="preserve"> </v>
      </c>
      <c r="K17" s="124" t="str">
        <f>IF(シミュレーション!F41=0,"",IF(IF(情報入力!E$59=シミュレーション!C41,情報入力!G$59,0)=0,"","★"))</f>
        <v/>
      </c>
      <c r="L17" s="126"/>
      <c r="M17" s="125" t="str">
        <f>IF(シミュレーション!H41=0," ",シミュレーション!H41)</f>
        <v xml:space="preserve"> </v>
      </c>
    </row>
    <row r="18" spans="1:13" x14ac:dyDescent="0.45">
      <c r="A18" s="122">
        <v>11</v>
      </c>
      <c r="B18" s="169">
        <v>44958</v>
      </c>
      <c r="C18" s="123" t="str">
        <f>IF(シミュレーション!F18=0,"",シミュレーション!F18)</f>
        <v/>
      </c>
      <c r="D18" s="124" t="str">
        <f>IF(シミュレーション!F18=0,"",IF(IF(情報入力!E$55=シミュレーション!C18,情報入力!G$55,0)=0,"","★"))</f>
        <v/>
      </c>
      <c r="E18" s="123" t="str">
        <f>IF(シミュレーション!G18=0,"",シミュレーション!G18)</f>
        <v/>
      </c>
      <c r="F18" s="125" t="str">
        <f>IF(シミュレーション!H18=0,"",シミュレーション!H18)</f>
        <v/>
      </c>
      <c r="H18" s="100">
        <v>11</v>
      </c>
      <c r="I18" s="169">
        <v>45689</v>
      </c>
      <c r="J18" s="123" t="str">
        <f>IF(シミュレーション!F42=0," ",シミュレーション!F42)</f>
        <v xml:space="preserve"> </v>
      </c>
      <c r="K18" s="124" t="str">
        <f>IF(シミュレーション!F42=0,"",IF(IF(情報入力!E$59=シミュレーション!C42,情報入力!G$59,0)=0,"","★"))</f>
        <v/>
      </c>
      <c r="L18" s="126"/>
      <c r="M18" s="125" t="str">
        <f>IF(シミュレーション!H42=0," ",シミュレーション!H42)</f>
        <v xml:space="preserve"> </v>
      </c>
    </row>
    <row r="19" spans="1:13" x14ac:dyDescent="0.45">
      <c r="A19" s="122">
        <v>12</v>
      </c>
      <c r="B19" s="169">
        <v>44986</v>
      </c>
      <c r="C19" s="123" t="str">
        <f>IF(シミュレーション!F19=0,"",シミュレーション!F19)</f>
        <v/>
      </c>
      <c r="D19" s="124" t="str">
        <f>IF(シミュレーション!F19=0,"",IF(IF(情報入力!E$55=シミュレーション!C19,情報入力!G$55,0)=0,"","★"))</f>
        <v/>
      </c>
      <c r="E19" s="123" t="str">
        <f>IF(シミュレーション!G19=0,"",シミュレーション!G19)</f>
        <v/>
      </c>
      <c r="F19" s="125" t="str">
        <f>IF(シミュレーション!H19=0,"",シミュレーション!H19)</f>
        <v/>
      </c>
      <c r="H19" s="100">
        <v>12</v>
      </c>
      <c r="I19" s="169">
        <v>45717</v>
      </c>
      <c r="J19" s="123" t="str">
        <f>IF(シミュレーション!F43=0," ",シミュレーション!F43)</f>
        <v xml:space="preserve"> </v>
      </c>
      <c r="K19" s="124" t="str">
        <f>IF(シミュレーション!F43=0,"",IF(IF(情報入力!E$59=シミュレーション!C43,情報入力!G$59,0)=0,"","★"))</f>
        <v/>
      </c>
      <c r="L19" s="126"/>
      <c r="M19" s="125" t="str">
        <f>IF(シミュレーション!H43=0," ",シミュレーション!H43)</f>
        <v xml:space="preserve"> </v>
      </c>
    </row>
    <row r="20" spans="1:13" x14ac:dyDescent="0.45">
      <c r="A20" s="127"/>
      <c r="B20" s="198" t="s">
        <v>75</v>
      </c>
      <c r="C20" s="123">
        <f>SUM(C8:C19)</f>
        <v>-50000</v>
      </c>
      <c r="D20" s="129"/>
      <c r="E20" s="130"/>
      <c r="F20" s="131"/>
      <c r="H20" s="101"/>
      <c r="I20" s="198" t="s">
        <v>75</v>
      </c>
      <c r="J20" s="123">
        <f>SUM(J8:K19)</f>
        <v>0</v>
      </c>
      <c r="K20" s="129"/>
      <c r="L20" s="130"/>
      <c r="M20" s="132"/>
    </row>
    <row r="22" spans="1:13" x14ac:dyDescent="0.45">
      <c r="A22" s="99"/>
      <c r="B22" s="121" t="s">
        <v>7</v>
      </c>
      <c r="C22" s="214" t="s">
        <v>86</v>
      </c>
      <c r="D22" s="215"/>
      <c r="E22" s="121"/>
      <c r="F22" s="121" t="s">
        <v>74</v>
      </c>
      <c r="H22" s="99"/>
      <c r="I22" s="121" t="s">
        <v>9</v>
      </c>
      <c r="J22" s="214" t="s">
        <v>86</v>
      </c>
      <c r="K22" s="215"/>
      <c r="L22" s="121"/>
      <c r="M22" s="121" t="s">
        <v>74</v>
      </c>
    </row>
    <row r="23" spans="1:13" x14ac:dyDescent="0.45">
      <c r="A23" s="100">
        <v>1</v>
      </c>
      <c r="B23" s="169">
        <v>45017</v>
      </c>
      <c r="C23" s="123" t="str">
        <f>IF(シミュレーション!F20=0," ",シミュレーション!F20)</f>
        <v xml:space="preserve"> </v>
      </c>
      <c r="D23" s="124" t="str">
        <f>IF(シミュレーション!F20=0,"",IF(IF(情報入力!E$56=シミュレーション!C20,情報入力!G$56,0)=0,"","★"))</f>
        <v/>
      </c>
      <c r="E23" s="126"/>
      <c r="F23" s="125" t="str">
        <f>IF(シミュレーション!H20=0," ",シミュレーション!H20)</f>
        <v xml:space="preserve"> </v>
      </c>
      <c r="H23" s="100">
        <v>1</v>
      </c>
      <c r="I23" s="169">
        <v>45748</v>
      </c>
      <c r="J23" s="123" t="str">
        <f>IF(シミュレーション!F44=0," ",シミュレーション!F44)</f>
        <v xml:space="preserve"> </v>
      </c>
      <c r="K23" s="124" t="str">
        <f>IF(シミュレーション!F44=0,"",IF(IF(情報入力!E$60=シミュレーション!C44,情報入力!G$60,0)=0,"","★"))</f>
        <v/>
      </c>
      <c r="L23" s="126"/>
      <c r="M23" s="125" t="str">
        <f>IF(シミュレーション!H44=0," ",シミュレーション!H44)</f>
        <v xml:space="preserve"> </v>
      </c>
    </row>
    <row r="24" spans="1:13" x14ac:dyDescent="0.45">
      <c r="A24" s="100">
        <v>2</v>
      </c>
      <c r="B24" s="169">
        <v>45047</v>
      </c>
      <c r="C24" s="123" t="str">
        <f>IF(シミュレーション!F21=0," ",シミュレーション!F21)</f>
        <v xml:space="preserve"> </v>
      </c>
      <c r="D24" s="124" t="str">
        <f>IF(シミュレーション!F21=0,"",IF(IF(情報入力!E$56=シミュレーション!C21,情報入力!G$56,0)=0,"","★"))</f>
        <v/>
      </c>
      <c r="E24" s="126"/>
      <c r="F24" s="125" t="str">
        <f>IF(シミュレーション!H21=0," ",シミュレーション!H21)</f>
        <v xml:space="preserve"> </v>
      </c>
      <c r="H24" s="100">
        <v>2</v>
      </c>
      <c r="I24" s="169">
        <v>45778</v>
      </c>
      <c r="J24" s="123" t="str">
        <f>IF(シミュレーション!F45=0," ",シミュレーション!F45)</f>
        <v xml:space="preserve"> </v>
      </c>
      <c r="K24" s="124" t="str">
        <f>IF(シミュレーション!F45=0,"",IF(IF(情報入力!E$60=シミュレーション!C45,情報入力!G$60,0)=0,"","★"))</f>
        <v/>
      </c>
      <c r="L24" s="126"/>
      <c r="M24" s="125" t="str">
        <f>IF(シミュレーション!H45=0," ",シミュレーション!H45)</f>
        <v xml:space="preserve"> </v>
      </c>
    </row>
    <row r="25" spans="1:13" x14ac:dyDescent="0.45">
      <c r="A25" s="100">
        <v>3</v>
      </c>
      <c r="B25" s="169">
        <v>45078</v>
      </c>
      <c r="C25" s="123" t="str">
        <f>IF(シミュレーション!F22=0," ",シミュレーション!F22)</f>
        <v xml:space="preserve"> </v>
      </c>
      <c r="D25" s="124" t="str">
        <f>IF(シミュレーション!F22=0,"",IF(IF(情報入力!E$56=シミュレーション!C22,情報入力!G$56,0)=0,"","★"))</f>
        <v/>
      </c>
      <c r="E25" s="126"/>
      <c r="F25" s="125" t="str">
        <f>IF(シミュレーション!H22=0," ",シミュレーション!H22)</f>
        <v xml:space="preserve"> </v>
      </c>
      <c r="H25" s="100">
        <v>3</v>
      </c>
      <c r="I25" s="169">
        <v>45809</v>
      </c>
      <c r="J25" s="123" t="str">
        <f>IF(シミュレーション!F46=0," ",シミュレーション!F46)</f>
        <v xml:space="preserve"> </v>
      </c>
      <c r="K25" s="124" t="str">
        <f>IF(シミュレーション!F46=0,"",IF(IF(情報入力!E$60=シミュレーション!C46,情報入力!G$60,0)=0,"","★"))</f>
        <v/>
      </c>
      <c r="L25" s="126"/>
      <c r="M25" s="125" t="str">
        <f>IF(シミュレーション!H46=0," ",シミュレーション!H46)</f>
        <v xml:space="preserve"> </v>
      </c>
    </row>
    <row r="26" spans="1:13" x14ac:dyDescent="0.45">
      <c r="A26" s="100">
        <v>4</v>
      </c>
      <c r="B26" s="169">
        <v>45108</v>
      </c>
      <c r="C26" s="123" t="str">
        <f>IF(シミュレーション!F23=0," ",シミュレーション!F23)</f>
        <v xml:space="preserve"> </v>
      </c>
      <c r="D26" s="124" t="str">
        <f>IF(シミュレーション!F23=0,"",IF(IF(情報入力!E$56=シミュレーション!C23,情報入力!G$56,0)=0,"","★"))</f>
        <v/>
      </c>
      <c r="E26" s="126"/>
      <c r="F26" s="125" t="str">
        <f>IF(シミュレーション!H23=0," ",シミュレーション!H23)</f>
        <v xml:space="preserve"> </v>
      </c>
      <c r="H26" s="100">
        <v>4</v>
      </c>
      <c r="I26" s="169">
        <v>45839</v>
      </c>
      <c r="J26" s="123" t="str">
        <f>IF(シミュレーション!F47=0," ",シミュレーション!F47)</f>
        <v xml:space="preserve"> </v>
      </c>
      <c r="K26" s="124" t="str">
        <f>IF(シミュレーション!F47=0,"",IF(IF(情報入力!E$60=シミュレーション!C47,情報入力!G$60,0)=0,"","★"))</f>
        <v/>
      </c>
      <c r="L26" s="126"/>
      <c r="M26" s="125" t="str">
        <f>IF(シミュレーション!H47=0," ",シミュレーション!H47)</f>
        <v xml:space="preserve"> </v>
      </c>
    </row>
    <row r="27" spans="1:13" x14ac:dyDescent="0.45">
      <c r="A27" s="100">
        <v>5</v>
      </c>
      <c r="B27" s="169">
        <v>45139</v>
      </c>
      <c r="C27" s="123" t="str">
        <f>IF(シミュレーション!F24=0," ",シミュレーション!F24)</f>
        <v xml:space="preserve"> </v>
      </c>
      <c r="D27" s="124" t="str">
        <f>IF(シミュレーション!F24=0,"",IF(IF(情報入力!E$56=シミュレーション!C24,情報入力!G$56,0)=0,"","★"))</f>
        <v/>
      </c>
      <c r="E27" s="126"/>
      <c r="F27" s="125" t="str">
        <f>IF(シミュレーション!H24=0," ",シミュレーション!H24)</f>
        <v xml:space="preserve"> </v>
      </c>
      <c r="H27" s="100">
        <v>5</v>
      </c>
      <c r="I27" s="169">
        <v>45870</v>
      </c>
      <c r="J27" s="123" t="str">
        <f>IF(シミュレーション!F48=0," ",シミュレーション!F48)</f>
        <v xml:space="preserve"> </v>
      </c>
      <c r="K27" s="124" t="str">
        <f>IF(シミュレーション!F48=0,"",IF(IF(情報入力!E$60=シミュレーション!C48,情報入力!G$60,0)=0,"","★"))</f>
        <v/>
      </c>
      <c r="L27" s="126"/>
      <c r="M27" s="125" t="str">
        <f>IF(シミュレーション!H48=0," ",シミュレーション!H48)</f>
        <v xml:space="preserve"> </v>
      </c>
    </row>
    <row r="28" spans="1:13" x14ac:dyDescent="0.45">
      <c r="A28" s="100">
        <v>6</v>
      </c>
      <c r="B28" s="169">
        <v>45170</v>
      </c>
      <c r="C28" s="123" t="str">
        <f>IF(シミュレーション!F25=0," ",シミュレーション!F25)</f>
        <v xml:space="preserve"> </v>
      </c>
      <c r="D28" s="124" t="str">
        <f>IF(シミュレーション!F25=0,"",IF(IF(情報入力!E$56=シミュレーション!C25,情報入力!G$56,0)=0,"","★"))</f>
        <v/>
      </c>
      <c r="E28" s="126"/>
      <c r="F28" s="125" t="str">
        <f>IF(シミュレーション!H25=0," ",シミュレーション!H25)</f>
        <v xml:space="preserve"> </v>
      </c>
      <c r="H28" s="100">
        <v>6</v>
      </c>
      <c r="I28" s="169">
        <v>45901</v>
      </c>
      <c r="J28" s="123" t="str">
        <f>IF(シミュレーション!F49=0," ",シミュレーション!F49)</f>
        <v xml:space="preserve"> </v>
      </c>
      <c r="K28" s="124" t="str">
        <f>IF(シミュレーション!F49=0,"",IF(IF(情報入力!E$60=シミュレーション!C49,情報入力!G$60,0)=0,"","★"))</f>
        <v/>
      </c>
      <c r="L28" s="126"/>
      <c r="M28" s="125" t="str">
        <f>IF(シミュレーション!H49=0," ",シミュレーション!H49)</f>
        <v xml:space="preserve"> </v>
      </c>
    </row>
    <row r="29" spans="1:13" x14ac:dyDescent="0.45">
      <c r="A29" s="100">
        <v>7</v>
      </c>
      <c r="B29" s="169">
        <v>45200</v>
      </c>
      <c r="C29" s="123" t="str">
        <f>IF(シミュレーション!F26=0," ",シミュレーション!F26)</f>
        <v xml:space="preserve"> </v>
      </c>
      <c r="D29" s="124" t="str">
        <f>IF(シミュレーション!F26=0,"",IF(IF(情報入力!E$57=シミュレーション!C26,情報入力!G$57,0)=0,"","★"))</f>
        <v/>
      </c>
      <c r="E29" s="126"/>
      <c r="F29" s="125" t="str">
        <f>IF(シミュレーション!H26=0," ",シミュレーション!H26)</f>
        <v xml:space="preserve"> </v>
      </c>
      <c r="H29" s="100">
        <v>7</v>
      </c>
      <c r="I29" s="169">
        <v>45931</v>
      </c>
      <c r="J29" s="123" t="str">
        <f>IF(シミュレーション!F50=0," ",シミュレーション!F50)</f>
        <v xml:space="preserve"> </v>
      </c>
      <c r="K29" s="124" t="str">
        <f>IF(シミュレーション!F50=0,"",IF(IF(情報入力!E$61=シミュレーション!C50,情報入力!G$61,0)=0,"","★"))</f>
        <v/>
      </c>
      <c r="L29" s="126"/>
      <c r="M29" s="125" t="str">
        <f>IF(シミュレーション!H50=0," ",シミュレーション!H50)</f>
        <v xml:space="preserve"> </v>
      </c>
    </row>
    <row r="30" spans="1:13" x14ac:dyDescent="0.45">
      <c r="A30" s="100">
        <v>8</v>
      </c>
      <c r="B30" s="169">
        <v>45231</v>
      </c>
      <c r="C30" s="123" t="str">
        <f>IF(シミュレーション!F27=0," ",シミュレーション!F27)</f>
        <v xml:space="preserve"> </v>
      </c>
      <c r="D30" s="124" t="str">
        <f>IF(シミュレーション!F27=0,"",IF(IF(情報入力!E$57=シミュレーション!C27,情報入力!G$57,0)=0,"","★"))</f>
        <v/>
      </c>
      <c r="E30" s="126"/>
      <c r="F30" s="125" t="str">
        <f>IF(シミュレーション!H27=0," ",シミュレーション!H27)</f>
        <v xml:space="preserve"> </v>
      </c>
      <c r="H30" s="100">
        <v>8</v>
      </c>
      <c r="I30" s="169">
        <v>45962</v>
      </c>
      <c r="J30" s="123" t="str">
        <f>IF(シミュレーション!F51=0," ",シミュレーション!F51)</f>
        <v xml:space="preserve"> </v>
      </c>
      <c r="K30" s="124" t="str">
        <f>IF(シミュレーション!F51=0,"",IF(IF(情報入力!E$61=シミュレーション!C51,情報入力!G$61,0)=0,"","★"))</f>
        <v/>
      </c>
      <c r="L30" s="126"/>
      <c r="M30" s="125" t="str">
        <f>IF(シミュレーション!H51=0," ",シミュレーション!H51)</f>
        <v xml:space="preserve"> </v>
      </c>
    </row>
    <row r="31" spans="1:13" x14ac:dyDescent="0.45">
      <c r="A31" s="100">
        <v>9</v>
      </c>
      <c r="B31" s="169">
        <v>45261</v>
      </c>
      <c r="C31" s="123" t="str">
        <f>IF(シミュレーション!F28=0," ",シミュレーション!F28)</f>
        <v xml:space="preserve"> </v>
      </c>
      <c r="D31" s="124" t="str">
        <f>IF(シミュレーション!F28=0,"",IF(IF(情報入力!E$57=シミュレーション!C28,情報入力!G$57,0)=0,"","★"))</f>
        <v/>
      </c>
      <c r="E31" s="126"/>
      <c r="F31" s="125" t="str">
        <f>IF(シミュレーション!H28=0," ",シミュレーション!H28)</f>
        <v xml:space="preserve"> </v>
      </c>
      <c r="H31" s="100">
        <v>9</v>
      </c>
      <c r="I31" s="169">
        <v>45992</v>
      </c>
      <c r="J31" s="123" t="str">
        <f>IF(シミュレーション!F52=0," ",シミュレーション!F52)</f>
        <v xml:space="preserve"> </v>
      </c>
      <c r="K31" s="124" t="str">
        <f>IF(シミュレーション!F52=0,"",IF(IF(情報入力!E$61=シミュレーション!C52,情報入力!G$61,0)=0,"","★"))</f>
        <v/>
      </c>
      <c r="L31" s="126"/>
      <c r="M31" s="125" t="str">
        <f>IF(シミュレーション!H52=0," ",シミュレーション!H52)</f>
        <v xml:space="preserve"> </v>
      </c>
    </row>
    <row r="32" spans="1:13" x14ac:dyDescent="0.45">
      <c r="A32" s="100">
        <v>10</v>
      </c>
      <c r="B32" s="169">
        <v>45292</v>
      </c>
      <c r="C32" s="123" t="str">
        <f>IF(シミュレーション!F29=0," ",シミュレーション!F29)</f>
        <v xml:space="preserve"> </v>
      </c>
      <c r="D32" s="124" t="str">
        <f>IF(シミュレーション!F29=0,"",IF(IF(情報入力!E$57=シミュレーション!C29,情報入力!G$57,0)=0,"","★"))</f>
        <v/>
      </c>
      <c r="E32" s="126"/>
      <c r="F32" s="125" t="str">
        <f>IF(シミュレーション!H29=0," ",シミュレーション!H29)</f>
        <v xml:space="preserve"> </v>
      </c>
      <c r="H32" s="100">
        <v>10</v>
      </c>
      <c r="I32" s="169">
        <v>46023</v>
      </c>
      <c r="J32" s="123" t="str">
        <f>IF(シミュレーション!F53=0," ",シミュレーション!F53)</f>
        <v xml:space="preserve"> </v>
      </c>
      <c r="K32" s="124" t="str">
        <f>IF(シミュレーション!F53=0,"",IF(IF(情報入力!E$61=シミュレーション!C53,情報入力!G$61,0)=0,"","★"))</f>
        <v/>
      </c>
      <c r="L32" s="126"/>
      <c r="M32" s="125" t="str">
        <f>IF(シミュレーション!H53=0," ",シミュレーション!H53)</f>
        <v xml:space="preserve"> </v>
      </c>
    </row>
    <row r="33" spans="1:13" x14ac:dyDescent="0.45">
      <c r="A33" s="100">
        <v>11</v>
      </c>
      <c r="B33" s="169">
        <v>45323</v>
      </c>
      <c r="C33" s="123" t="str">
        <f>IF(シミュレーション!F30=0," ",シミュレーション!F30)</f>
        <v xml:space="preserve"> </v>
      </c>
      <c r="D33" s="124" t="str">
        <f>IF(シミュレーション!F30=0,"",IF(IF(情報入力!E$57=シミュレーション!C30,情報入力!G$57,0)=0,"","★"))</f>
        <v/>
      </c>
      <c r="E33" s="126"/>
      <c r="F33" s="125" t="str">
        <f>IF(シミュレーション!H30=0," ",シミュレーション!H30)</f>
        <v xml:space="preserve"> </v>
      </c>
      <c r="H33" s="100">
        <v>11</v>
      </c>
      <c r="I33" s="169">
        <v>46054</v>
      </c>
      <c r="J33" s="123" t="str">
        <f>IF(シミュレーション!F54=0," ",シミュレーション!F54)</f>
        <v xml:space="preserve"> </v>
      </c>
      <c r="K33" s="124" t="str">
        <f>IF(シミュレーション!F54=0,"",IF(IF(情報入力!E$61=シミュレーション!C54,情報入力!G$61,0)=0,"","★"))</f>
        <v/>
      </c>
      <c r="L33" s="126"/>
      <c r="M33" s="125" t="str">
        <f>IF(シミュレーション!H54=0," ",シミュレーション!H54)</f>
        <v xml:space="preserve"> </v>
      </c>
    </row>
    <row r="34" spans="1:13" x14ac:dyDescent="0.45">
      <c r="A34" s="100">
        <v>12</v>
      </c>
      <c r="B34" s="169">
        <v>45352</v>
      </c>
      <c r="C34" s="123" t="str">
        <f>IF(シミュレーション!F31=0," ",シミュレーション!F31)</f>
        <v xml:space="preserve"> </v>
      </c>
      <c r="D34" s="124" t="str">
        <f>IF(シミュレーション!F31=0,"",IF(IF(情報入力!E$57=シミュレーション!C31,情報入力!G$57,0)=0,"","★"))</f>
        <v/>
      </c>
      <c r="E34" s="126"/>
      <c r="F34" s="125" t="str">
        <f>IF(シミュレーション!H31=0," ",シミュレーション!H31)</f>
        <v xml:space="preserve"> </v>
      </c>
      <c r="H34" s="100">
        <v>12</v>
      </c>
      <c r="I34" s="169">
        <v>46082</v>
      </c>
      <c r="J34" s="123" t="str">
        <f>IF(シミュレーション!F55=0," ",シミュレーション!F55)</f>
        <v xml:space="preserve"> </v>
      </c>
      <c r="K34" s="124" t="str">
        <f>IF(シミュレーション!F55=0,"",IF(IF(情報入力!E$61=シミュレーション!C55,情報入力!G$61,0)=0,"","★"))</f>
        <v/>
      </c>
      <c r="L34" s="126"/>
      <c r="M34" s="125" t="str">
        <f>IF(シミュレーション!H55=0," ",シミュレーション!H55)</f>
        <v xml:space="preserve"> </v>
      </c>
    </row>
    <row r="35" spans="1:13" x14ac:dyDescent="0.15">
      <c r="A35" s="127"/>
      <c r="B35" s="198" t="s">
        <v>75</v>
      </c>
      <c r="C35" s="123">
        <f>SUM(C23:D34)</f>
        <v>0</v>
      </c>
      <c r="D35" s="129"/>
      <c r="E35" s="130"/>
      <c r="F35" s="131"/>
      <c r="H35" s="127"/>
      <c r="I35" s="198" t="s">
        <v>75</v>
      </c>
      <c r="J35" s="123">
        <f>SUM(J23:K34)</f>
        <v>0</v>
      </c>
      <c r="K35" s="129"/>
      <c r="L35" s="130"/>
      <c r="M35" s="131"/>
    </row>
    <row r="36" spans="1:13" x14ac:dyDescent="0.15">
      <c r="A36" s="95"/>
      <c r="B36" s="95"/>
      <c r="C36" s="96"/>
      <c r="D36" s="96"/>
      <c r="E36" s="97"/>
      <c r="G36" s="95"/>
      <c r="H36" s="95"/>
      <c r="I36" s="96"/>
      <c r="J36" s="96"/>
      <c r="K36" s="97"/>
    </row>
    <row r="37" spans="1:13" x14ac:dyDescent="0.15">
      <c r="B37" s="108" t="s">
        <v>76</v>
      </c>
    </row>
    <row r="38" spans="1:13" x14ac:dyDescent="0.15">
      <c r="B38" s="7"/>
    </row>
  </sheetData>
  <mergeCells count="6">
    <mergeCell ref="F4:I4"/>
    <mergeCell ref="F3:I3"/>
    <mergeCell ref="C7:D7"/>
    <mergeCell ref="J7:K7"/>
    <mergeCell ref="C22:D22"/>
    <mergeCell ref="J22:K2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859AB7FC-3F50-416C-B85C-8D6E18B1B6FE}">
            <xm:f>情報入力!$C$21=0</xm:f>
            <x14:dxf>
              <font>
                <color theme="0"/>
              </font>
            </x14:dxf>
          </x14:cfRule>
          <xm:sqref>J20:L20</xm:sqref>
        </x14:conditionalFormatting>
        <x14:conditionalFormatting xmlns:xm="http://schemas.microsoft.com/office/excel/2006/main">
          <x14:cfRule type="expression" priority="3" id="{982F6AD8-074C-4206-9E4D-00F1CCB9B027}">
            <xm:f>情報入力!$C$26=0</xm:f>
            <x14:dxf>
              <font>
                <color theme="0"/>
              </font>
            </x14:dxf>
          </x14:cfRule>
          <xm:sqref>J35:L35</xm:sqref>
        </x14:conditionalFormatting>
        <x14:conditionalFormatting xmlns:xm="http://schemas.microsoft.com/office/excel/2006/main">
          <x14:cfRule type="expression" priority="2" id="{97EBBD04-266E-464E-A575-E3C67107316E}">
            <xm:f>情報入力!$C$16=0</xm:f>
            <x14:dxf>
              <font>
                <color theme="0"/>
              </font>
            </x14:dxf>
          </x14:cfRule>
          <xm:sqref>C35:D35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FF00"/>
    <pageSetUpPr fitToPage="1"/>
  </sheetPr>
  <dimension ref="A1:I55"/>
  <sheetViews>
    <sheetView view="pageBreakPreview" zoomScaleNormal="100" zoomScaleSheetLayoutView="100" workbookViewId="0">
      <selection activeCell="B8" sqref="B8"/>
    </sheetView>
  </sheetViews>
  <sheetFormatPr defaultColWidth="9" defaultRowHeight="18.75" x14ac:dyDescent="0.15"/>
  <cols>
    <col min="1" max="1" width="3.625" style="7" customWidth="1"/>
    <col min="2" max="2" width="9.625" style="7" customWidth="1"/>
    <col min="3" max="3" width="6.625" style="7" customWidth="1"/>
    <col min="4" max="4" width="14.625" style="7" customWidth="1"/>
    <col min="5" max="5" width="18.625" style="7" customWidth="1"/>
    <col min="6" max="7" width="14.625" style="7" customWidth="1"/>
    <col min="8" max="8" width="15.625" style="7" customWidth="1"/>
    <col min="9" max="9" width="10.625" style="7" customWidth="1"/>
    <col min="10" max="16384" width="9" style="7"/>
  </cols>
  <sheetData>
    <row r="1" spans="1:9" ht="19.5" customHeight="1" x14ac:dyDescent="0.15">
      <c r="A1" s="42" t="s">
        <v>28</v>
      </c>
      <c r="C1" s="6"/>
    </row>
    <row r="2" spans="1:9" ht="13.5" customHeight="1" x14ac:dyDescent="0.15">
      <c r="A2" s="6"/>
      <c r="B2" s="12" t="s">
        <v>70</v>
      </c>
      <c r="C2" s="6"/>
    </row>
    <row r="3" spans="1:9" ht="13.5" customHeight="1" x14ac:dyDescent="0.15">
      <c r="B3" s="138" t="s">
        <v>91</v>
      </c>
    </row>
    <row r="4" spans="1:9" ht="13.5" customHeight="1" thickBot="1" x14ac:dyDescent="0.2">
      <c r="B4" s="12"/>
    </row>
    <row r="5" spans="1:9" ht="19.5" customHeight="1" thickBot="1" x14ac:dyDescent="0.2">
      <c r="B5" s="6"/>
      <c r="C5" s="6"/>
      <c r="G5" s="8" t="s">
        <v>30</v>
      </c>
      <c r="H5" s="9">
        <f>情報入力!C29</f>
        <v>0</v>
      </c>
    </row>
    <row r="6" spans="1:9" ht="19.5" customHeight="1" thickBot="1" x14ac:dyDescent="0.2">
      <c r="B6" s="68"/>
      <c r="C6" s="69"/>
      <c r="D6" s="70" t="s">
        <v>73</v>
      </c>
      <c r="E6" s="70" t="s">
        <v>26</v>
      </c>
      <c r="F6" s="13" t="s">
        <v>78</v>
      </c>
      <c r="G6" s="13" t="s">
        <v>79</v>
      </c>
      <c r="H6" s="14" t="s">
        <v>27</v>
      </c>
    </row>
    <row r="7" spans="1:9" ht="17.45" customHeight="1" thickBot="1" x14ac:dyDescent="0.2">
      <c r="A7" s="207" t="s">
        <v>46</v>
      </c>
      <c r="B7" s="15" t="s">
        <v>161</v>
      </c>
      <c r="C7" s="67" t="s">
        <v>90</v>
      </c>
      <c r="D7" s="145"/>
      <c r="E7" s="146"/>
      <c r="F7" s="88">
        <f>SUM(D7:E7)</f>
        <v>0</v>
      </c>
      <c r="G7" s="109"/>
      <c r="H7" s="62">
        <f>H5-F7-G7</f>
        <v>0</v>
      </c>
      <c r="I7" s="61" t="str">
        <f>IF(H7&lt;=0,"完納","")</f>
        <v>完納</v>
      </c>
    </row>
    <row r="8" spans="1:9" ht="17.45" customHeight="1" x14ac:dyDescent="0.15">
      <c r="A8" s="208"/>
      <c r="B8" s="10" t="s">
        <v>98</v>
      </c>
      <c r="C8" s="16" t="s">
        <v>33</v>
      </c>
      <c r="D8" s="147"/>
      <c r="E8" s="146"/>
      <c r="F8" s="60">
        <f>IF(SUM(D8:E8)&lt;=H7,SUM(D8:E8),H7)</f>
        <v>0</v>
      </c>
      <c r="G8" s="110"/>
      <c r="H8" s="60">
        <f>H7-F8-G8</f>
        <v>0</v>
      </c>
      <c r="I8" s="61" t="str">
        <f t="shared" ref="I8:I55" si="0">IF(H8&lt;=0,"完納","")</f>
        <v>完納</v>
      </c>
    </row>
    <row r="9" spans="1:9" ht="17.45" customHeight="1" x14ac:dyDescent="0.15">
      <c r="A9" s="208"/>
      <c r="B9" s="10" t="s">
        <v>98</v>
      </c>
      <c r="C9" s="98" t="s">
        <v>34</v>
      </c>
      <c r="D9" s="158"/>
      <c r="E9" s="157"/>
      <c r="F9" s="60">
        <f>IF(SUM(D9:E9)&lt;=H8,SUM(D9:E9),H8)</f>
        <v>0</v>
      </c>
      <c r="G9" s="111"/>
      <c r="H9" s="60">
        <f t="shared" ref="H9:H55" si="1">H8-F9-G9</f>
        <v>0</v>
      </c>
      <c r="I9" s="61" t="str">
        <f t="shared" si="0"/>
        <v>完納</v>
      </c>
    </row>
    <row r="10" spans="1:9" ht="17.45" customHeight="1" x14ac:dyDescent="0.15">
      <c r="A10" s="208"/>
      <c r="B10" s="10" t="s">
        <v>98</v>
      </c>
      <c r="C10" s="11" t="s">
        <v>35</v>
      </c>
      <c r="D10" s="158"/>
      <c r="E10" s="157"/>
      <c r="F10" s="60">
        <f>IF(SUM(D10:E10)&lt;=H9,SUM(D10:E10),H9)</f>
        <v>0</v>
      </c>
      <c r="G10" s="111"/>
      <c r="H10" s="60">
        <f t="shared" si="1"/>
        <v>0</v>
      </c>
      <c r="I10" s="61" t="str">
        <f t="shared" si="0"/>
        <v>完納</v>
      </c>
    </row>
    <row r="11" spans="1:9" ht="17.45" customHeight="1" thickBot="1" x14ac:dyDescent="0.2">
      <c r="A11" s="208"/>
      <c r="B11" s="10" t="s">
        <v>98</v>
      </c>
      <c r="C11" s="11" t="s">
        <v>31</v>
      </c>
      <c r="D11" s="151"/>
      <c r="E11" s="146"/>
      <c r="F11" s="60">
        <f>IF(SUM(D11:E11)&lt;=H10,SUM(D11:E11),H10)</f>
        <v>0</v>
      </c>
      <c r="G11" s="112"/>
      <c r="H11" s="60">
        <f t="shared" si="1"/>
        <v>0</v>
      </c>
      <c r="I11" s="61" t="str">
        <f t="shared" si="0"/>
        <v>完納</v>
      </c>
    </row>
    <row r="12" spans="1:9" ht="17.45" customHeight="1" thickBot="1" x14ac:dyDescent="0.2">
      <c r="A12" s="208"/>
      <c r="B12" s="10" t="s">
        <v>98</v>
      </c>
      <c r="C12" s="11" t="s">
        <v>36</v>
      </c>
      <c r="D12" s="148"/>
      <c r="E12" s="146"/>
      <c r="F12" s="88">
        <f>IF(SUM(D12:E12)&lt;=H11,SUM(D12:E12),H11)</f>
        <v>0</v>
      </c>
      <c r="G12" s="109"/>
      <c r="H12" s="62">
        <f t="shared" si="1"/>
        <v>0</v>
      </c>
      <c r="I12" s="61" t="str">
        <f t="shared" si="0"/>
        <v>完納</v>
      </c>
    </row>
    <row r="13" spans="1:9" ht="17.45" customHeight="1" x14ac:dyDescent="0.15">
      <c r="A13" s="208"/>
      <c r="B13" s="10" t="s">
        <v>98</v>
      </c>
      <c r="C13" s="11" t="s">
        <v>37</v>
      </c>
      <c r="D13" s="148"/>
      <c r="E13" s="146"/>
      <c r="F13" s="60">
        <f t="shared" ref="F13:F55" si="2">IF(SUM(D13:E13)&lt;=H12,SUM(D13:E13),H12)</f>
        <v>0</v>
      </c>
      <c r="G13" s="110"/>
      <c r="H13" s="60">
        <f t="shared" si="1"/>
        <v>0</v>
      </c>
      <c r="I13" s="61" t="str">
        <f t="shared" si="0"/>
        <v>完納</v>
      </c>
    </row>
    <row r="14" spans="1:9" ht="17.45" customHeight="1" x14ac:dyDescent="0.15">
      <c r="A14" s="208"/>
      <c r="B14" s="10" t="s">
        <v>98</v>
      </c>
      <c r="C14" s="11" t="s">
        <v>38</v>
      </c>
      <c r="D14" s="148"/>
      <c r="E14" s="146"/>
      <c r="F14" s="60">
        <f t="shared" si="2"/>
        <v>0</v>
      </c>
      <c r="G14" s="111"/>
      <c r="H14" s="60">
        <f t="shared" si="1"/>
        <v>0</v>
      </c>
      <c r="I14" s="61" t="str">
        <f t="shared" si="0"/>
        <v>完納</v>
      </c>
    </row>
    <row r="15" spans="1:9" ht="17.45" customHeight="1" x14ac:dyDescent="0.15">
      <c r="A15" s="208"/>
      <c r="B15" s="10" t="s">
        <v>98</v>
      </c>
      <c r="C15" s="11" t="s">
        <v>39</v>
      </c>
      <c r="D15" s="148"/>
      <c r="E15" s="146"/>
      <c r="F15" s="60">
        <f t="shared" si="2"/>
        <v>0</v>
      </c>
      <c r="G15" s="111"/>
      <c r="H15" s="60">
        <f t="shared" si="1"/>
        <v>0</v>
      </c>
      <c r="I15" s="61" t="str">
        <f t="shared" si="0"/>
        <v>完納</v>
      </c>
    </row>
    <row r="16" spans="1:9" ht="17.45" customHeight="1" x14ac:dyDescent="0.15">
      <c r="A16" s="208"/>
      <c r="B16" s="10" t="s">
        <v>98</v>
      </c>
      <c r="C16" s="11" t="s">
        <v>32</v>
      </c>
      <c r="D16" s="148"/>
      <c r="E16" s="146"/>
      <c r="F16" s="60">
        <f t="shared" si="2"/>
        <v>0</v>
      </c>
      <c r="G16" s="111"/>
      <c r="H16" s="60">
        <f t="shared" si="1"/>
        <v>0</v>
      </c>
      <c r="I16" s="61" t="str">
        <f t="shared" si="0"/>
        <v>完納</v>
      </c>
    </row>
    <row r="17" spans="1:9" ht="17.45" customHeight="1" thickBot="1" x14ac:dyDescent="0.2">
      <c r="A17" s="208"/>
      <c r="B17" s="21" t="s">
        <v>99</v>
      </c>
      <c r="C17" s="22" t="s">
        <v>40</v>
      </c>
      <c r="D17" s="149"/>
      <c r="E17" s="150"/>
      <c r="F17" s="64">
        <f t="shared" si="2"/>
        <v>0</v>
      </c>
      <c r="G17" s="113"/>
      <c r="H17" s="64">
        <f t="shared" si="1"/>
        <v>0</v>
      </c>
      <c r="I17" s="61" t="str">
        <f t="shared" si="0"/>
        <v>完納</v>
      </c>
    </row>
    <row r="18" spans="1:9" ht="17.45" customHeight="1" thickBot="1" x14ac:dyDescent="0.2">
      <c r="A18" s="208"/>
      <c r="B18" s="15" t="s">
        <v>99</v>
      </c>
      <c r="C18" s="11" t="s">
        <v>41</v>
      </c>
      <c r="D18" s="151"/>
      <c r="E18" s="152"/>
      <c r="F18" s="63">
        <f t="shared" si="2"/>
        <v>0</v>
      </c>
      <c r="G18" s="114"/>
      <c r="H18" s="63">
        <f t="shared" si="1"/>
        <v>0</v>
      </c>
      <c r="I18" s="61" t="str">
        <f t="shared" si="0"/>
        <v>完納</v>
      </c>
    </row>
    <row r="19" spans="1:9" ht="17.45" customHeight="1" thickBot="1" x14ac:dyDescent="0.2">
      <c r="A19" s="209"/>
      <c r="B19" s="17" t="s">
        <v>433</v>
      </c>
      <c r="C19" s="18" t="s">
        <v>42</v>
      </c>
      <c r="D19" s="153"/>
      <c r="E19" s="154"/>
      <c r="F19" s="89">
        <f t="shared" si="2"/>
        <v>0</v>
      </c>
      <c r="G19" s="109"/>
      <c r="H19" s="90">
        <f t="shared" si="1"/>
        <v>0</v>
      </c>
      <c r="I19" s="61" t="str">
        <f t="shared" si="0"/>
        <v>完納</v>
      </c>
    </row>
    <row r="20" spans="1:9" ht="17.45" customHeight="1" thickTop="1" x14ac:dyDescent="0.15">
      <c r="A20" s="208" t="s">
        <v>47</v>
      </c>
      <c r="B20" s="15" t="s">
        <v>433</v>
      </c>
      <c r="C20" s="20" t="s">
        <v>33</v>
      </c>
      <c r="D20" s="151"/>
      <c r="E20" s="152"/>
      <c r="F20" s="63">
        <f t="shared" si="2"/>
        <v>0</v>
      </c>
      <c r="G20" s="110"/>
      <c r="H20" s="63">
        <f t="shared" si="1"/>
        <v>0</v>
      </c>
      <c r="I20" s="61" t="str">
        <f t="shared" si="0"/>
        <v>完納</v>
      </c>
    </row>
    <row r="21" spans="1:9" ht="17.45" customHeight="1" x14ac:dyDescent="0.15">
      <c r="A21" s="208"/>
      <c r="B21" s="10" t="s">
        <v>433</v>
      </c>
      <c r="C21" s="11" t="s">
        <v>34</v>
      </c>
      <c r="D21" s="148"/>
      <c r="E21" s="146"/>
      <c r="F21" s="60">
        <f t="shared" si="2"/>
        <v>0</v>
      </c>
      <c r="G21" s="111"/>
      <c r="H21" s="60">
        <f t="shared" si="1"/>
        <v>0</v>
      </c>
      <c r="I21" s="61" t="str">
        <f t="shared" si="0"/>
        <v>完納</v>
      </c>
    </row>
    <row r="22" spans="1:9" ht="17.45" customHeight="1" x14ac:dyDescent="0.15">
      <c r="A22" s="208"/>
      <c r="B22" s="10" t="s">
        <v>433</v>
      </c>
      <c r="C22" s="11" t="s">
        <v>35</v>
      </c>
      <c r="D22" s="148"/>
      <c r="E22" s="146"/>
      <c r="F22" s="60">
        <f t="shared" si="2"/>
        <v>0</v>
      </c>
      <c r="G22" s="111"/>
      <c r="H22" s="60">
        <f t="shared" si="1"/>
        <v>0</v>
      </c>
      <c r="I22" s="61" t="str">
        <f t="shared" si="0"/>
        <v>完納</v>
      </c>
    </row>
    <row r="23" spans="1:9" ht="17.45" customHeight="1" x14ac:dyDescent="0.15">
      <c r="A23" s="208"/>
      <c r="B23" s="10" t="s">
        <v>433</v>
      </c>
      <c r="C23" s="11" t="s">
        <v>31</v>
      </c>
      <c r="D23" s="148"/>
      <c r="E23" s="146"/>
      <c r="F23" s="60">
        <f t="shared" si="2"/>
        <v>0</v>
      </c>
      <c r="G23" s="111"/>
      <c r="H23" s="60">
        <f t="shared" si="1"/>
        <v>0</v>
      </c>
      <c r="I23" s="61" t="str">
        <f t="shared" si="0"/>
        <v>完納</v>
      </c>
    </row>
    <row r="24" spans="1:9" ht="17.45" customHeight="1" x14ac:dyDescent="0.15">
      <c r="A24" s="208"/>
      <c r="B24" s="10" t="s">
        <v>433</v>
      </c>
      <c r="C24" s="11" t="s">
        <v>36</v>
      </c>
      <c r="D24" s="148"/>
      <c r="E24" s="146"/>
      <c r="F24" s="60">
        <f t="shared" si="2"/>
        <v>0</v>
      </c>
      <c r="G24" s="111"/>
      <c r="H24" s="60">
        <f t="shared" si="1"/>
        <v>0</v>
      </c>
      <c r="I24" s="61" t="str">
        <f t="shared" si="0"/>
        <v>完納</v>
      </c>
    </row>
    <row r="25" spans="1:9" ht="17.45" customHeight="1" x14ac:dyDescent="0.15">
      <c r="A25" s="208"/>
      <c r="B25" s="10" t="s">
        <v>433</v>
      </c>
      <c r="C25" s="11" t="s">
        <v>37</v>
      </c>
      <c r="D25" s="148"/>
      <c r="E25" s="146"/>
      <c r="F25" s="60">
        <f t="shared" si="2"/>
        <v>0</v>
      </c>
      <c r="G25" s="111"/>
      <c r="H25" s="60">
        <f t="shared" si="1"/>
        <v>0</v>
      </c>
      <c r="I25" s="61" t="str">
        <f t="shared" si="0"/>
        <v>完納</v>
      </c>
    </row>
    <row r="26" spans="1:9" ht="17.45" customHeight="1" x14ac:dyDescent="0.15">
      <c r="A26" s="208"/>
      <c r="B26" s="10" t="s">
        <v>433</v>
      </c>
      <c r="C26" s="11" t="s">
        <v>38</v>
      </c>
      <c r="D26" s="148"/>
      <c r="E26" s="146"/>
      <c r="F26" s="60">
        <f t="shared" si="2"/>
        <v>0</v>
      </c>
      <c r="G26" s="111"/>
      <c r="H26" s="60">
        <f t="shared" si="1"/>
        <v>0</v>
      </c>
      <c r="I26" s="61" t="str">
        <f t="shared" si="0"/>
        <v>完納</v>
      </c>
    </row>
    <row r="27" spans="1:9" ht="17.45" customHeight="1" x14ac:dyDescent="0.15">
      <c r="A27" s="208"/>
      <c r="B27" s="10" t="s">
        <v>433</v>
      </c>
      <c r="C27" s="11" t="s">
        <v>39</v>
      </c>
      <c r="D27" s="148"/>
      <c r="E27" s="146"/>
      <c r="F27" s="60">
        <f t="shared" si="2"/>
        <v>0</v>
      </c>
      <c r="G27" s="111"/>
      <c r="H27" s="60">
        <f t="shared" si="1"/>
        <v>0</v>
      </c>
      <c r="I27" s="61" t="str">
        <f t="shared" si="0"/>
        <v>完納</v>
      </c>
    </row>
    <row r="28" spans="1:9" ht="17.45" customHeight="1" x14ac:dyDescent="0.15">
      <c r="A28" s="208"/>
      <c r="B28" s="10" t="s">
        <v>433</v>
      </c>
      <c r="C28" s="11" t="s">
        <v>32</v>
      </c>
      <c r="D28" s="148"/>
      <c r="E28" s="146"/>
      <c r="F28" s="60">
        <f t="shared" si="2"/>
        <v>0</v>
      </c>
      <c r="G28" s="111"/>
      <c r="H28" s="60">
        <f t="shared" si="1"/>
        <v>0</v>
      </c>
      <c r="I28" s="61" t="str">
        <f t="shared" si="0"/>
        <v>完納</v>
      </c>
    </row>
    <row r="29" spans="1:9" ht="17.45" customHeight="1" thickBot="1" x14ac:dyDescent="0.2">
      <c r="A29" s="208"/>
      <c r="B29" s="21" t="s">
        <v>159</v>
      </c>
      <c r="C29" s="22" t="s">
        <v>40</v>
      </c>
      <c r="D29" s="149"/>
      <c r="E29" s="150"/>
      <c r="F29" s="64">
        <f t="shared" si="2"/>
        <v>0</v>
      </c>
      <c r="G29" s="113"/>
      <c r="H29" s="64">
        <f t="shared" si="1"/>
        <v>0</v>
      </c>
      <c r="I29" s="61" t="str">
        <f t="shared" si="0"/>
        <v>完納</v>
      </c>
    </row>
    <row r="30" spans="1:9" ht="19.5" thickBot="1" x14ac:dyDescent="0.2">
      <c r="A30" s="208"/>
      <c r="B30" s="10" t="s">
        <v>159</v>
      </c>
      <c r="C30" s="11" t="s">
        <v>41</v>
      </c>
      <c r="D30" s="148"/>
      <c r="E30" s="146"/>
      <c r="F30" s="63">
        <f t="shared" si="2"/>
        <v>0</v>
      </c>
      <c r="G30" s="110"/>
      <c r="H30" s="60">
        <f t="shared" si="1"/>
        <v>0</v>
      </c>
      <c r="I30" s="61" t="str">
        <f t="shared" si="0"/>
        <v>完納</v>
      </c>
    </row>
    <row r="31" spans="1:9" ht="19.5" thickBot="1" x14ac:dyDescent="0.2">
      <c r="A31" s="209"/>
      <c r="B31" s="17" t="s">
        <v>159</v>
      </c>
      <c r="C31" s="18" t="s">
        <v>42</v>
      </c>
      <c r="D31" s="153"/>
      <c r="E31" s="154"/>
      <c r="F31" s="65">
        <f t="shared" si="2"/>
        <v>0</v>
      </c>
      <c r="G31" s="109"/>
      <c r="H31" s="65">
        <f t="shared" si="1"/>
        <v>0</v>
      </c>
      <c r="I31" s="61" t="str">
        <f t="shared" si="0"/>
        <v>完納</v>
      </c>
    </row>
    <row r="32" spans="1:9" ht="19.5" thickTop="1" x14ac:dyDescent="0.15">
      <c r="A32" s="210" t="s">
        <v>48</v>
      </c>
      <c r="B32" s="19" t="s">
        <v>159</v>
      </c>
      <c r="C32" s="20" t="s">
        <v>33</v>
      </c>
      <c r="D32" s="155"/>
      <c r="E32" s="156"/>
      <c r="F32" s="63">
        <f t="shared" si="2"/>
        <v>0</v>
      </c>
      <c r="G32" s="110"/>
      <c r="H32" s="63">
        <f t="shared" si="1"/>
        <v>0</v>
      </c>
      <c r="I32" s="61" t="str">
        <f t="shared" si="0"/>
        <v>完納</v>
      </c>
    </row>
    <row r="33" spans="1:9" x14ac:dyDescent="0.15">
      <c r="A33" s="208"/>
      <c r="B33" s="10" t="s">
        <v>159</v>
      </c>
      <c r="C33" s="11" t="s">
        <v>34</v>
      </c>
      <c r="D33" s="148"/>
      <c r="E33" s="146"/>
      <c r="F33" s="60">
        <f t="shared" si="2"/>
        <v>0</v>
      </c>
      <c r="G33" s="111"/>
      <c r="H33" s="60">
        <f t="shared" si="1"/>
        <v>0</v>
      </c>
      <c r="I33" s="61" t="str">
        <f t="shared" si="0"/>
        <v>完納</v>
      </c>
    </row>
    <row r="34" spans="1:9" x14ac:dyDescent="0.15">
      <c r="A34" s="208"/>
      <c r="B34" s="10" t="s">
        <v>159</v>
      </c>
      <c r="C34" s="11" t="s">
        <v>35</v>
      </c>
      <c r="D34" s="148"/>
      <c r="E34" s="146"/>
      <c r="F34" s="60">
        <f t="shared" si="2"/>
        <v>0</v>
      </c>
      <c r="G34" s="111"/>
      <c r="H34" s="60">
        <f t="shared" si="1"/>
        <v>0</v>
      </c>
      <c r="I34" s="61" t="str">
        <f t="shared" si="0"/>
        <v>完納</v>
      </c>
    </row>
    <row r="35" spans="1:9" x14ac:dyDescent="0.15">
      <c r="A35" s="208"/>
      <c r="B35" s="10" t="s">
        <v>159</v>
      </c>
      <c r="C35" s="11" t="s">
        <v>31</v>
      </c>
      <c r="D35" s="148"/>
      <c r="E35" s="146"/>
      <c r="F35" s="60">
        <f t="shared" si="2"/>
        <v>0</v>
      </c>
      <c r="G35" s="111"/>
      <c r="H35" s="60">
        <f t="shared" si="1"/>
        <v>0</v>
      </c>
      <c r="I35" s="61" t="str">
        <f t="shared" si="0"/>
        <v>完納</v>
      </c>
    </row>
    <row r="36" spans="1:9" x14ac:dyDescent="0.15">
      <c r="A36" s="208"/>
      <c r="B36" s="10" t="s">
        <v>159</v>
      </c>
      <c r="C36" s="11" t="s">
        <v>36</v>
      </c>
      <c r="D36" s="148"/>
      <c r="E36" s="146"/>
      <c r="F36" s="60">
        <f t="shared" si="2"/>
        <v>0</v>
      </c>
      <c r="G36" s="111"/>
      <c r="H36" s="60">
        <f t="shared" si="1"/>
        <v>0</v>
      </c>
      <c r="I36" s="61" t="str">
        <f t="shared" si="0"/>
        <v>完納</v>
      </c>
    </row>
    <row r="37" spans="1:9" x14ac:dyDescent="0.15">
      <c r="A37" s="208"/>
      <c r="B37" s="10" t="s">
        <v>159</v>
      </c>
      <c r="C37" s="11" t="s">
        <v>37</v>
      </c>
      <c r="D37" s="148"/>
      <c r="E37" s="146"/>
      <c r="F37" s="60">
        <f t="shared" si="2"/>
        <v>0</v>
      </c>
      <c r="G37" s="111"/>
      <c r="H37" s="60">
        <f t="shared" si="1"/>
        <v>0</v>
      </c>
      <c r="I37" s="61" t="str">
        <f t="shared" si="0"/>
        <v>完納</v>
      </c>
    </row>
    <row r="38" spans="1:9" x14ac:dyDescent="0.15">
      <c r="A38" s="208"/>
      <c r="B38" s="10" t="s">
        <v>159</v>
      </c>
      <c r="C38" s="11" t="s">
        <v>38</v>
      </c>
      <c r="D38" s="148"/>
      <c r="E38" s="146"/>
      <c r="F38" s="60">
        <f t="shared" si="2"/>
        <v>0</v>
      </c>
      <c r="G38" s="111"/>
      <c r="H38" s="60">
        <f t="shared" si="1"/>
        <v>0</v>
      </c>
      <c r="I38" s="61" t="str">
        <f t="shared" si="0"/>
        <v>完納</v>
      </c>
    </row>
    <row r="39" spans="1:9" x14ac:dyDescent="0.15">
      <c r="A39" s="208"/>
      <c r="B39" s="10" t="s">
        <v>159</v>
      </c>
      <c r="C39" s="11" t="s">
        <v>39</v>
      </c>
      <c r="D39" s="148"/>
      <c r="E39" s="146"/>
      <c r="F39" s="60">
        <f t="shared" si="2"/>
        <v>0</v>
      </c>
      <c r="G39" s="111"/>
      <c r="H39" s="60">
        <f t="shared" si="1"/>
        <v>0</v>
      </c>
      <c r="I39" s="61" t="str">
        <f t="shared" si="0"/>
        <v>完納</v>
      </c>
    </row>
    <row r="40" spans="1:9" x14ac:dyDescent="0.15">
      <c r="A40" s="208"/>
      <c r="B40" s="10" t="s">
        <v>159</v>
      </c>
      <c r="C40" s="11" t="s">
        <v>32</v>
      </c>
      <c r="D40" s="148"/>
      <c r="E40" s="146"/>
      <c r="F40" s="60">
        <f t="shared" si="2"/>
        <v>0</v>
      </c>
      <c r="G40" s="111"/>
      <c r="H40" s="60">
        <f t="shared" si="1"/>
        <v>0</v>
      </c>
      <c r="I40" s="61" t="str">
        <f t="shared" si="0"/>
        <v>完納</v>
      </c>
    </row>
    <row r="41" spans="1:9" ht="19.5" thickBot="1" x14ac:dyDescent="0.2">
      <c r="A41" s="208"/>
      <c r="B41" s="21" t="s">
        <v>160</v>
      </c>
      <c r="C41" s="22" t="s">
        <v>40</v>
      </c>
      <c r="D41" s="149"/>
      <c r="E41" s="150"/>
      <c r="F41" s="64">
        <f>IF(SUM(D41:E41)&lt;=H40,SUM(D41:E41),H40)</f>
        <v>0</v>
      </c>
      <c r="G41" s="113"/>
      <c r="H41" s="64">
        <f t="shared" si="1"/>
        <v>0</v>
      </c>
      <c r="I41" s="61" t="str">
        <f>IF(H41&lt;=0,"完納","")</f>
        <v>完納</v>
      </c>
    </row>
    <row r="42" spans="1:9" ht="19.5" thickBot="1" x14ac:dyDescent="0.2">
      <c r="A42" s="208"/>
      <c r="B42" s="10" t="s">
        <v>160</v>
      </c>
      <c r="C42" s="11" t="s">
        <v>41</v>
      </c>
      <c r="D42" s="148"/>
      <c r="E42" s="146"/>
      <c r="F42" s="60">
        <f t="shared" si="2"/>
        <v>0</v>
      </c>
      <c r="G42" s="111"/>
      <c r="H42" s="60">
        <f t="shared" si="1"/>
        <v>0</v>
      </c>
      <c r="I42" s="61" t="str">
        <f t="shared" si="0"/>
        <v>完納</v>
      </c>
    </row>
    <row r="43" spans="1:9" ht="19.5" thickBot="1" x14ac:dyDescent="0.2">
      <c r="A43" s="209"/>
      <c r="B43" s="17" t="s">
        <v>160</v>
      </c>
      <c r="C43" s="18" t="s">
        <v>42</v>
      </c>
      <c r="D43" s="153"/>
      <c r="E43" s="154"/>
      <c r="F43" s="65">
        <f t="shared" si="2"/>
        <v>0</v>
      </c>
      <c r="G43" s="109"/>
      <c r="H43" s="65">
        <f t="shared" si="1"/>
        <v>0</v>
      </c>
      <c r="I43" s="61" t="str">
        <f t="shared" si="0"/>
        <v>完納</v>
      </c>
    </row>
    <row r="44" spans="1:9" ht="19.5" thickTop="1" x14ac:dyDescent="0.15">
      <c r="A44" s="210" t="s">
        <v>49</v>
      </c>
      <c r="B44" s="19" t="s">
        <v>160</v>
      </c>
      <c r="C44" s="20" t="s">
        <v>33</v>
      </c>
      <c r="D44" s="155"/>
      <c r="E44" s="156"/>
      <c r="F44" s="66">
        <f t="shared" si="2"/>
        <v>0</v>
      </c>
      <c r="G44" s="63"/>
      <c r="H44" s="63">
        <f t="shared" si="1"/>
        <v>0</v>
      </c>
      <c r="I44" s="61" t="str">
        <f t="shared" si="0"/>
        <v>完納</v>
      </c>
    </row>
    <row r="45" spans="1:9" x14ac:dyDescent="0.15">
      <c r="A45" s="208"/>
      <c r="B45" s="10" t="s">
        <v>160</v>
      </c>
      <c r="C45" s="11" t="s">
        <v>34</v>
      </c>
      <c r="D45" s="148"/>
      <c r="E45" s="146"/>
      <c r="F45" s="60">
        <f t="shared" si="2"/>
        <v>0</v>
      </c>
      <c r="G45" s="60"/>
      <c r="H45" s="60">
        <f t="shared" si="1"/>
        <v>0</v>
      </c>
      <c r="I45" s="61" t="str">
        <f t="shared" si="0"/>
        <v>完納</v>
      </c>
    </row>
    <row r="46" spans="1:9" x14ac:dyDescent="0.15">
      <c r="A46" s="208"/>
      <c r="B46" s="10" t="s">
        <v>160</v>
      </c>
      <c r="C46" s="11" t="s">
        <v>35</v>
      </c>
      <c r="D46" s="148"/>
      <c r="E46" s="146"/>
      <c r="F46" s="60">
        <f t="shared" si="2"/>
        <v>0</v>
      </c>
      <c r="G46" s="60"/>
      <c r="H46" s="60">
        <f t="shared" si="1"/>
        <v>0</v>
      </c>
      <c r="I46" s="61" t="str">
        <f t="shared" si="0"/>
        <v>完納</v>
      </c>
    </row>
    <row r="47" spans="1:9" x14ac:dyDescent="0.15">
      <c r="A47" s="208"/>
      <c r="B47" s="10" t="s">
        <v>160</v>
      </c>
      <c r="C47" s="11" t="s">
        <v>31</v>
      </c>
      <c r="D47" s="148"/>
      <c r="E47" s="146"/>
      <c r="F47" s="60">
        <f t="shared" si="2"/>
        <v>0</v>
      </c>
      <c r="G47" s="60"/>
      <c r="H47" s="60">
        <f t="shared" si="1"/>
        <v>0</v>
      </c>
      <c r="I47" s="61" t="str">
        <f t="shared" si="0"/>
        <v>完納</v>
      </c>
    </row>
    <row r="48" spans="1:9" x14ac:dyDescent="0.15">
      <c r="A48" s="208"/>
      <c r="B48" s="10" t="s">
        <v>160</v>
      </c>
      <c r="C48" s="11" t="s">
        <v>36</v>
      </c>
      <c r="D48" s="148"/>
      <c r="E48" s="146"/>
      <c r="F48" s="60">
        <f t="shared" si="2"/>
        <v>0</v>
      </c>
      <c r="G48" s="60"/>
      <c r="H48" s="60">
        <f t="shared" si="1"/>
        <v>0</v>
      </c>
      <c r="I48" s="61" t="str">
        <f t="shared" si="0"/>
        <v>完納</v>
      </c>
    </row>
    <row r="49" spans="1:9" x14ac:dyDescent="0.15">
      <c r="A49" s="208"/>
      <c r="B49" s="10" t="s">
        <v>160</v>
      </c>
      <c r="C49" s="11" t="s">
        <v>37</v>
      </c>
      <c r="D49" s="148"/>
      <c r="E49" s="146"/>
      <c r="F49" s="60">
        <f t="shared" si="2"/>
        <v>0</v>
      </c>
      <c r="G49" s="60"/>
      <c r="H49" s="60">
        <f t="shared" si="1"/>
        <v>0</v>
      </c>
      <c r="I49" s="61" t="str">
        <f t="shared" si="0"/>
        <v>完納</v>
      </c>
    </row>
    <row r="50" spans="1:9" x14ac:dyDescent="0.15">
      <c r="A50" s="208"/>
      <c r="B50" s="10" t="s">
        <v>160</v>
      </c>
      <c r="C50" s="11" t="s">
        <v>38</v>
      </c>
      <c r="D50" s="148"/>
      <c r="E50" s="146"/>
      <c r="F50" s="60">
        <f t="shared" si="2"/>
        <v>0</v>
      </c>
      <c r="G50" s="60"/>
      <c r="H50" s="60">
        <f t="shared" si="1"/>
        <v>0</v>
      </c>
      <c r="I50" s="61" t="str">
        <f t="shared" si="0"/>
        <v>完納</v>
      </c>
    </row>
    <row r="51" spans="1:9" x14ac:dyDescent="0.15">
      <c r="A51" s="208"/>
      <c r="B51" s="10" t="s">
        <v>160</v>
      </c>
      <c r="C51" s="11" t="s">
        <v>39</v>
      </c>
      <c r="D51" s="148"/>
      <c r="E51" s="146"/>
      <c r="F51" s="60">
        <f t="shared" si="2"/>
        <v>0</v>
      </c>
      <c r="G51" s="60"/>
      <c r="H51" s="60">
        <f t="shared" si="1"/>
        <v>0</v>
      </c>
      <c r="I51" s="61" t="str">
        <f t="shared" si="0"/>
        <v>完納</v>
      </c>
    </row>
    <row r="52" spans="1:9" x14ac:dyDescent="0.15">
      <c r="A52" s="208"/>
      <c r="B52" s="10" t="s">
        <v>160</v>
      </c>
      <c r="C52" s="11" t="s">
        <v>32</v>
      </c>
      <c r="D52" s="148"/>
      <c r="E52" s="146"/>
      <c r="F52" s="60">
        <f t="shared" si="2"/>
        <v>0</v>
      </c>
      <c r="G52" s="60"/>
      <c r="H52" s="60">
        <f t="shared" si="1"/>
        <v>0</v>
      </c>
      <c r="I52" s="61" t="str">
        <f t="shared" si="0"/>
        <v>完納</v>
      </c>
    </row>
    <row r="53" spans="1:9" ht="19.5" thickBot="1" x14ac:dyDescent="0.2">
      <c r="A53" s="208"/>
      <c r="B53" s="21" t="s">
        <v>434</v>
      </c>
      <c r="C53" s="22" t="s">
        <v>40</v>
      </c>
      <c r="D53" s="149"/>
      <c r="E53" s="150"/>
      <c r="F53" s="64">
        <f t="shared" si="2"/>
        <v>0</v>
      </c>
      <c r="G53" s="64"/>
      <c r="H53" s="64">
        <f t="shared" si="1"/>
        <v>0</v>
      </c>
      <c r="I53" s="61" t="str">
        <f t="shared" si="0"/>
        <v>完納</v>
      </c>
    </row>
    <row r="54" spans="1:9" x14ac:dyDescent="0.15">
      <c r="A54" s="208"/>
      <c r="B54" s="10" t="s">
        <v>434</v>
      </c>
      <c r="C54" s="11" t="s">
        <v>41</v>
      </c>
      <c r="D54" s="148"/>
      <c r="E54" s="146"/>
      <c r="F54" s="60">
        <f t="shared" si="2"/>
        <v>0</v>
      </c>
      <c r="G54" s="60"/>
      <c r="H54" s="60">
        <f t="shared" si="1"/>
        <v>0</v>
      </c>
      <c r="I54" s="61" t="str">
        <f t="shared" si="0"/>
        <v>完納</v>
      </c>
    </row>
    <row r="55" spans="1:9" x14ac:dyDescent="0.15">
      <c r="A55" s="211"/>
      <c r="B55" s="10" t="s">
        <v>434</v>
      </c>
      <c r="C55" s="11" t="s">
        <v>42</v>
      </c>
      <c r="D55" s="148"/>
      <c r="E55" s="146"/>
      <c r="F55" s="60">
        <f t="shared" si="2"/>
        <v>0</v>
      </c>
      <c r="G55" s="60"/>
      <c r="H55" s="60">
        <f t="shared" si="1"/>
        <v>0</v>
      </c>
      <c r="I55" s="61" t="str">
        <f t="shared" si="0"/>
        <v>完納</v>
      </c>
    </row>
  </sheetData>
  <mergeCells count="4">
    <mergeCell ref="A7:A19"/>
    <mergeCell ref="A20:A31"/>
    <mergeCell ref="A32:A43"/>
    <mergeCell ref="A44:A55"/>
  </mergeCells>
  <phoneticPr fontId="2"/>
  <conditionalFormatting sqref="I7:I55">
    <cfRule type="expression" dxfId="11" priority="23">
      <formula>$I6="完納"</formula>
    </cfRule>
  </conditionalFormatting>
  <pageMargins left="0.7" right="0.7" top="0.75" bottom="0.75" header="0.3" footer="0.3"/>
  <pageSetup paperSize="9" scale="82" fitToWidth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20AF92CF-5372-4F5B-8D73-4FC50D4DDD8A}">
            <xm:f>情報入力!$C$21=0</xm:f>
            <x14:dxf>
              <font>
                <color rgb="FFFFFF80"/>
              </font>
            </x14:dxf>
          </x14:cfRule>
          <xm:sqref>H32:H43 F32:F43</xm:sqref>
        </x14:conditionalFormatting>
        <x14:conditionalFormatting xmlns:xm="http://schemas.microsoft.com/office/excel/2006/main">
          <x14:cfRule type="expression" priority="21" id="{4BEAA8EA-6F84-41D5-8D37-2B9754335C43}">
            <xm:f>情報入力!$C$26=0</xm:f>
            <x14:dxf>
              <font>
                <color rgb="FFFFFF80"/>
              </font>
            </x14:dxf>
          </x14:cfRule>
          <xm:sqref>H44:H55 F44:F55</xm:sqref>
        </x14:conditionalFormatting>
        <x14:conditionalFormatting xmlns:xm="http://schemas.microsoft.com/office/excel/2006/main">
          <x14:cfRule type="expression" priority="18" id="{6668B591-F171-4E2A-9F79-3201DA0F588B}">
            <xm:f>情報入力!$C$16=0</xm:f>
            <x14:dxf>
              <font>
                <color rgb="FFFFFF80"/>
              </font>
            </x14:dxf>
          </x14:cfRule>
          <xm:sqref>H20:H31 F20:F31</xm:sqref>
        </x14:conditionalFormatting>
        <x14:conditionalFormatting xmlns:xm="http://schemas.microsoft.com/office/excel/2006/main">
          <x14:cfRule type="expression" priority="16" id="{1A5C5435-774E-4A04-9861-41823ACCF873}">
            <xm:f>情報入力!$C$11=0</xm:f>
            <x14:dxf>
              <font>
                <color rgb="FFFFFF80"/>
              </font>
            </x14:dxf>
          </x14:cfRule>
          <xm:sqref>H7:H19 F7:F19</xm:sqref>
        </x14:conditionalFormatting>
        <x14:conditionalFormatting xmlns:xm="http://schemas.microsoft.com/office/excel/2006/main">
          <x14:cfRule type="expression" priority="4" id="{ADA6D511-06BE-4D13-9A47-47FB00919993}">
            <xm:f>情報入力!$C$21=0</xm:f>
            <x14:dxf>
              <font>
                <color theme="0"/>
              </font>
            </x14:dxf>
          </x14:cfRule>
          <xm:sqref>B32:C43</xm:sqref>
        </x14:conditionalFormatting>
        <x14:conditionalFormatting xmlns:xm="http://schemas.microsoft.com/office/excel/2006/main">
          <x14:cfRule type="expression" priority="3" id="{727089F2-9608-4332-8CAA-9723420F0A8B}">
            <xm:f>情報入力!$C$26=0</xm:f>
            <x14:dxf>
              <font>
                <color theme="0"/>
              </font>
            </x14:dxf>
          </x14:cfRule>
          <xm:sqref>B44:C55</xm:sqref>
        </x14:conditionalFormatting>
        <x14:conditionalFormatting xmlns:xm="http://schemas.microsoft.com/office/excel/2006/main">
          <x14:cfRule type="expression" priority="2" id="{6D8C8E6E-0CAF-4559-BCA8-A461DF6C5AC2}">
            <xm:f>情報入力!$C$16=0</xm:f>
            <x14:dxf>
              <font>
                <color theme="0"/>
              </font>
            </x14:dxf>
          </x14:cfRule>
          <xm:sqref>B20:C31</xm:sqref>
        </x14:conditionalFormatting>
        <x14:conditionalFormatting xmlns:xm="http://schemas.microsoft.com/office/excel/2006/main">
          <x14:cfRule type="expression" priority="1" id="{087AC61A-E9D4-4F21-8E0D-5866766B85C8}">
            <xm:f>情報入力!$C$11=0</xm:f>
            <x14:dxf>
              <font>
                <color theme="0"/>
              </font>
            </x14:dxf>
          </x14:cfRule>
          <xm:sqref>B7:C19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  <pageSetUpPr fitToPage="1"/>
  </sheetPr>
  <dimension ref="A1:M38"/>
  <sheetViews>
    <sheetView view="pageBreakPreview" zoomScaleNormal="100" zoomScaleSheetLayoutView="100" workbookViewId="0"/>
  </sheetViews>
  <sheetFormatPr defaultColWidth="9" defaultRowHeight="18.75" x14ac:dyDescent="0.15"/>
  <cols>
    <col min="1" max="1" width="4.625" style="1" customWidth="1"/>
    <col min="2" max="2" width="16.625" style="1" customWidth="1"/>
    <col min="3" max="3" width="20.625" style="1" customWidth="1"/>
    <col min="4" max="4" width="4.625" style="1" customWidth="1"/>
    <col min="5" max="5" width="12.625" style="1" customWidth="1"/>
    <col min="6" max="6" width="15.625" style="1" customWidth="1"/>
    <col min="7" max="7" width="12.625" style="1" customWidth="1"/>
    <col min="8" max="8" width="4.625" style="1" customWidth="1"/>
    <col min="9" max="9" width="16.625" style="1" customWidth="1"/>
    <col min="10" max="10" width="20.625" style="1" customWidth="1"/>
    <col min="11" max="11" width="4.625" style="1" customWidth="1"/>
    <col min="12" max="12" width="12.625" style="1" customWidth="1"/>
    <col min="13" max="13" width="15.625" style="1" customWidth="1"/>
    <col min="14" max="16384" width="9" style="1"/>
  </cols>
  <sheetData>
    <row r="1" spans="1:13" x14ac:dyDescent="0.15">
      <c r="I1" s="4" t="s">
        <v>386</v>
      </c>
      <c r="J1" s="197">
        <f ca="1">NOW()</f>
        <v>44488.74409270833</v>
      </c>
      <c r="K1" s="133"/>
      <c r="L1" s="4"/>
      <c r="M1" s="4"/>
    </row>
    <row r="2" spans="1:13" ht="18.75" customHeight="1" x14ac:dyDescent="0.15"/>
    <row r="3" spans="1:13" ht="24.95" customHeight="1" x14ac:dyDescent="0.15">
      <c r="A3" s="2" t="s">
        <v>43</v>
      </c>
      <c r="E3" s="4" t="s">
        <v>44</v>
      </c>
      <c r="F3" s="213" t="str">
        <f>IF(情報入力!B2=0,"",IF(情報入力!B2="国際アート＿デザイン専門学校","国際アート＆デザイン専門学校",情報入力!B2))</f>
        <v/>
      </c>
      <c r="G3" s="213"/>
      <c r="H3" s="213"/>
      <c r="I3" s="213"/>
      <c r="K3" s="93" t="s">
        <v>387</v>
      </c>
      <c r="L3" s="133"/>
      <c r="M3" s="91"/>
    </row>
    <row r="4" spans="1:13" ht="24.95" customHeight="1" x14ac:dyDescent="0.15">
      <c r="B4" s="3"/>
      <c r="E4" s="5" t="s">
        <v>45</v>
      </c>
      <c r="F4" s="212" t="str">
        <f>IF(情報入力!B3=0,"",情報入力!B3)</f>
        <v/>
      </c>
      <c r="G4" s="212"/>
      <c r="H4" s="212"/>
      <c r="I4" s="212"/>
      <c r="J4" s="107" t="str">
        <f>情報入力!C3</f>
        <v/>
      </c>
      <c r="K4" s="94" t="s">
        <v>388</v>
      </c>
      <c r="L4" s="134"/>
      <c r="M4" s="92"/>
    </row>
    <row r="5" spans="1:13" ht="24.95" customHeight="1" x14ac:dyDescent="0.15">
      <c r="B5" s="3"/>
      <c r="E5" s="160"/>
      <c r="F5" s="161"/>
      <c r="G5" s="161"/>
      <c r="H5" s="161"/>
      <c r="I5" s="161"/>
      <c r="J5" s="199"/>
      <c r="K5" s="200"/>
      <c r="L5" s="201"/>
      <c r="M5" s="202"/>
    </row>
    <row r="6" spans="1:13" ht="18.75" customHeight="1" x14ac:dyDescent="0.15"/>
    <row r="7" spans="1:13" x14ac:dyDescent="0.45">
      <c r="A7" s="99"/>
      <c r="B7" s="121" t="s">
        <v>2</v>
      </c>
      <c r="C7" s="214" t="s">
        <v>86</v>
      </c>
      <c r="D7" s="215"/>
      <c r="E7" s="121" t="s">
        <v>87</v>
      </c>
      <c r="F7" s="121" t="s">
        <v>74</v>
      </c>
      <c r="H7" s="99"/>
      <c r="I7" s="121" t="s">
        <v>8</v>
      </c>
      <c r="J7" s="214" t="s">
        <v>86</v>
      </c>
      <c r="K7" s="215"/>
      <c r="L7" s="121" t="s">
        <v>87</v>
      </c>
      <c r="M7" s="121" t="s">
        <v>74</v>
      </c>
    </row>
    <row r="8" spans="1:13" x14ac:dyDescent="0.45">
      <c r="A8" s="122">
        <v>1</v>
      </c>
      <c r="B8" s="169">
        <v>44652</v>
      </c>
      <c r="C8" s="135" t="str">
        <f>IF(シミュレーション※金額入力可能!F8=0,"",シミュレーション※金額入力可能!F8)</f>
        <v/>
      </c>
      <c r="D8" s="136" t="str">
        <f>IF(シミュレーション※金額入力可能!F8=0,"",IF(IF(情報入力!E$54=シミュレーション※金額入力可能!C8,情報入力!G$54,0)=0,"","★"))</f>
        <v/>
      </c>
      <c r="E8" s="135" t="str">
        <f>IF(シミュレーション※金額入力可能!G8=0,"",シミュレーション※金額入力可能!G8)</f>
        <v/>
      </c>
      <c r="F8" s="137" t="str">
        <f>IF(シミュレーション※金額入力可能!H8=0,"",シミュレーション※金額入力可能!H8)</f>
        <v/>
      </c>
      <c r="H8" s="100">
        <v>1</v>
      </c>
      <c r="I8" s="169">
        <v>45383</v>
      </c>
      <c r="J8" s="123" t="str">
        <f>IF(シミュレーション※金額入力可能!F32=0," ",シミュレーション※金額入力可能!F32)</f>
        <v xml:space="preserve"> </v>
      </c>
      <c r="K8" s="124" t="str">
        <f>IF(シミュレーション※金額入力可能!F32=0,"",IF(IF(情報入力!E$58=シミュレーション※金額入力可能!C32,情報入力!G$58,0)=0,"","★"))</f>
        <v/>
      </c>
      <c r="L8" s="126"/>
      <c r="M8" s="125" t="str">
        <f>IF(シミュレーション※金額入力可能!H32=0," ",シミュレーション※金額入力可能!H32)</f>
        <v xml:space="preserve"> </v>
      </c>
    </row>
    <row r="9" spans="1:13" x14ac:dyDescent="0.45">
      <c r="A9" s="122">
        <v>2</v>
      </c>
      <c r="B9" s="169">
        <v>44682</v>
      </c>
      <c r="C9" s="135" t="str">
        <f>IF(シミュレーション※金額入力可能!F9=0,"",シミュレーション※金額入力可能!F9)</f>
        <v/>
      </c>
      <c r="D9" s="136" t="str">
        <f>IF(シミュレーション※金額入力可能!F9=0,"",IF(IF(情報入力!E$54=シミュレーション※金額入力可能!C9,情報入力!G$54,0)=0,"","★"))</f>
        <v/>
      </c>
      <c r="E9" s="135" t="str">
        <f>IF(シミュレーション※金額入力可能!G9=0,"",シミュレーション※金額入力可能!G9)</f>
        <v/>
      </c>
      <c r="F9" s="137" t="str">
        <f>IF(シミュレーション※金額入力可能!H9=0,"",シミュレーション※金額入力可能!H9)</f>
        <v/>
      </c>
      <c r="H9" s="100">
        <v>2</v>
      </c>
      <c r="I9" s="169">
        <v>45413</v>
      </c>
      <c r="J9" s="123" t="str">
        <f>IF(シミュレーション※金額入力可能!F33=0," ",シミュレーション※金額入力可能!F33)</f>
        <v xml:space="preserve"> </v>
      </c>
      <c r="K9" s="124" t="str">
        <f>IF(シミュレーション※金額入力可能!F33=0,"",IF(IF(情報入力!E$58=シミュレーション※金額入力可能!C33,情報入力!G$58,0)=0,"","★"))</f>
        <v/>
      </c>
      <c r="L9" s="126"/>
      <c r="M9" s="125" t="str">
        <f>IF(シミュレーション※金額入力可能!H33=0," ",シミュレーション※金額入力可能!H33)</f>
        <v xml:space="preserve"> </v>
      </c>
    </row>
    <row r="10" spans="1:13" x14ac:dyDescent="0.45">
      <c r="A10" s="122">
        <v>3</v>
      </c>
      <c r="B10" s="169">
        <v>44713</v>
      </c>
      <c r="C10" s="135" t="str">
        <f>IF(シミュレーション※金額入力可能!F10=0,"",シミュレーション※金額入力可能!F10)</f>
        <v/>
      </c>
      <c r="D10" s="136" t="str">
        <f>IF(シミュレーション※金額入力可能!F10=0,"",IF(IF(情報入力!E$54=シミュレーション※金額入力可能!C10,情報入力!G$54,0)=0,"","★"))</f>
        <v/>
      </c>
      <c r="E10" s="135" t="str">
        <f>IF(シミュレーション※金額入力可能!G10=0,"",シミュレーション※金額入力可能!G10)</f>
        <v/>
      </c>
      <c r="F10" s="137" t="str">
        <f>IF(シミュレーション※金額入力可能!H10=0,"",シミュレーション※金額入力可能!H10)</f>
        <v/>
      </c>
      <c r="H10" s="100">
        <v>3</v>
      </c>
      <c r="I10" s="169">
        <v>45444</v>
      </c>
      <c r="J10" s="123" t="str">
        <f>IF(シミュレーション※金額入力可能!F34=0," ",シミュレーション※金額入力可能!F34)</f>
        <v xml:space="preserve"> </v>
      </c>
      <c r="K10" s="124" t="str">
        <f>IF(シミュレーション※金額入力可能!F34=0,"",IF(IF(情報入力!E$58=シミュレーション※金額入力可能!C34,情報入力!G$58,0)=0,"","★"))</f>
        <v/>
      </c>
      <c r="L10" s="126"/>
      <c r="M10" s="125" t="str">
        <f>IF(シミュレーション※金額入力可能!H34=0," ",シミュレーション※金額入力可能!H34)</f>
        <v xml:space="preserve"> </v>
      </c>
    </row>
    <row r="11" spans="1:13" x14ac:dyDescent="0.45">
      <c r="A11" s="122">
        <v>4</v>
      </c>
      <c r="B11" s="169">
        <v>44743</v>
      </c>
      <c r="C11" s="135" t="str">
        <f>IF(シミュレーション※金額入力可能!F11=0,"",シミュレーション※金額入力可能!F11)</f>
        <v/>
      </c>
      <c r="D11" s="136" t="str">
        <f>IF(シミュレーション※金額入力可能!F11=0,"",IF(IF(情報入力!E$54=シミュレーション※金額入力可能!C11,情報入力!G$54,0)=0,"","★"))</f>
        <v/>
      </c>
      <c r="E11" s="135" t="str">
        <f>IF(シミュレーション※金額入力可能!G11=0,"",シミュレーション※金額入力可能!G11)</f>
        <v/>
      </c>
      <c r="F11" s="137" t="str">
        <f>IF(シミュレーション※金額入力可能!H11=0,"",シミュレーション※金額入力可能!H11)</f>
        <v/>
      </c>
      <c r="H11" s="100">
        <v>4</v>
      </c>
      <c r="I11" s="169">
        <v>45474</v>
      </c>
      <c r="J11" s="123" t="str">
        <f>IF(シミュレーション※金額入力可能!F35=0," ",シミュレーション※金額入力可能!F35)</f>
        <v xml:space="preserve"> </v>
      </c>
      <c r="K11" s="124" t="str">
        <f>IF(シミュレーション※金額入力可能!F35=0,"",IF(IF(情報入力!E$58=シミュレーション※金額入力可能!C35,情報入力!G$58,0)=0,"","★"))</f>
        <v/>
      </c>
      <c r="L11" s="126"/>
      <c r="M11" s="125" t="str">
        <f>IF(シミュレーション※金額入力可能!H35=0," ",シミュレーション※金額入力可能!H35)</f>
        <v xml:space="preserve"> </v>
      </c>
    </row>
    <row r="12" spans="1:13" x14ac:dyDescent="0.45">
      <c r="A12" s="122">
        <v>5</v>
      </c>
      <c r="B12" s="169">
        <v>44774</v>
      </c>
      <c r="C12" s="135" t="str">
        <f>IF(シミュレーション※金額入力可能!F12=0,"",シミュレーション※金額入力可能!F12)</f>
        <v/>
      </c>
      <c r="D12" s="136" t="str">
        <f>IF(シミュレーション※金額入力可能!F12=0,"",IF(IF(情報入力!E$54=シミュレーション※金額入力可能!C12,情報入力!G$54,0)=0,"","★"))</f>
        <v/>
      </c>
      <c r="E12" s="135" t="str">
        <f>IF(シミュレーション※金額入力可能!G12=0,"",シミュレーション※金額入力可能!G12)</f>
        <v/>
      </c>
      <c r="F12" s="137" t="str">
        <f>IF(シミュレーション※金額入力可能!H12=0,"",シミュレーション※金額入力可能!H12)</f>
        <v/>
      </c>
      <c r="H12" s="100">
        <v>5</v>
      </c>
      <c r="I12" s="169">
        <v>45505</v>
      </c>
      <c r="J12" s="123" t="str">
        <f>IF(シミュレーション※金額入力可能!F36=0," ",シミュレーション※金額入力可能!F36)</f>
        <v xml:space="preserve"> </v>
      </c>
      <c r="K12" s="124" t="str">
        <f>IF(シミュレーション※金額入力可能!F36=0,"",IF(IF(情報入力!E$58=シミュレーション※金額入力可能!C36,情報入力!G$58,0)=0,"","★"))</f>
        <v/>
      </c>
      <c r="L12" s="126"/>
      <c r="M12" s="125" t="str">
        <f>IF(シミュレーション※金額入力可能!H36=0," ",シミュレーション※金額入力可能!H36)</f>
        <v xml:space="preserve"> </v>
      </c>
    </row>
    <row r="13" spans="1:13" x14ac:dyDescent="0.45">
      <c r="A13" s="122">
        <v>6</v>
      </c>
      <c r="B13" s="169">
        <v>44805</v>
      </c>
      <c r="C13" s="135" t="str">
        <f>IF(シミュレーション※金額入力可能!F13=0,"",シミュレーション※金額入力可能!F13)</f>
        <v/>
      </c>
      <c r="D13" s="136" t="str">
        <f>IF(シミュレーション※金額入力可能!F13=0,"",IF(IF(情報入力!E$54=シミュレーション※金額入力可能!C13,情報入力!G$54,0)=0,"","★"))</f>
        <v/>
      </c>
      <c r="E13" s="135" t="str">
        <f>IF(シミュレーション※金額入力可能!G13=0,"",シミュレーション※金額入力可能!G13)</f>
        <v/>
      </c>
      <c r="F13" s="137" t="str">
        <f>IF(シミュレーション※金額入力可能!H13=0,"",シミュレーション※金額入力可能!H13)</f>
        <v/>
      </c>
      <c r="H13" s="100">
        <v>6</v>
      </c>
      <c r="I13" s="169">
        <v>45536</v>
      </c>
      <c r="J13" s="123" t="str">
        <f>IF(シミュレーション※金額入力可能!F37=0," ",シミュレーション※金額入力可能!F37)</f>
        <v xml:space="preserve"> </v>
      </c>
      <c r="K13" s="124" t="str">
        <f>IF(シミュレーション※金額入力可能!F37=0,"",IF(IF(情報入力!E$58=シミュレーション※金額入力可能!C37,情報入力!G$58,0)=0,"","★"))</f>
        <v/>
      </c>
      <c r="L13" s="126"/>
      <c r="M13" s="125" t="str">
        <f>IF(シミュレーション※金額入力可能!H37=0," ",シミュレーション※金額入力可能!H37)</f>
        <v xml:space="preserve"> </v>
      </c>
    </row>
    <row r="14" spans="1:13" x14ac:dyDescent="0.45">
      <c r="A14" s="122">
        <v>7</v>
      </c>
      <c r="B14" s="169">
        <v>44835</v>
      </c>
      <c r="C14" s="135" t="str">
        <f>IF(シミュレーション※金額入力可能!F14=0,"",シミュレーション※金額入力可能!F14)</f>
        <v/>
      </c>
      <c r="D14" s="136" t="str">
        <f>IF(シミュレーション※金額入力可能!F14=0,"",IF(IF(情報入力!E$55=シミュレーション※金額入力可能!C14,情報入力!G$55,0)=0,"","★"))</f>
        <v/>
      </c>
      <c r="E14" s="135" t="str">
        <f>IF(シミュレーション※金額入力可能!G14=0,"",シミュレーション※金額入力可能!G14)</f>
        <v/>
      </c>
      <c r="F14" s="137" t="str">
        <f>IF(シミュレーション※金額入力可能!H14=0,"",シミュレーション※金額入力可能!H14)</f>
        <v/>
      </c>
      <c r="H14" s="100">
        <v>7</v>
      </c>
      <c r="I14" s="169">
        <v>45566</v>
      </c>
      <c r="J14" s="123" t="str">
        <f>IF(シミュレーション※金額入力可能!F38=0," ",シミュレーション※金額入力可能!F38)</f>
        <v xml:space="preserve"> </v>
      </c>
      <c r="K14" s="124" t="str">
        <f>IF(シミュレーション※金額入力可能!F38=0,"",IF(IF(情報入力!E$59=シミュレーション※金額入力可能!C38,情報入力!G$59,0)=0,"","★"))</f>
        <v/>
      </c>
      <c r="L14" s="126"/>
      <c r="M14" s="125" t="str">
        <f>IF(シミュレーション※金額入力可能!H38=0," ",シミュレーション※金額入力可能!H38)</f>
        <v xml:space="preserve"> </v>
      </c>
    </row>
    <row r="15" spans="1:13" x14ac:dyDescent="0.45">
      <c r="A15" s="122">
        <v>8</v>
      </c>
      <c r="B15" s="169">
        <v>44866</v>
      </c>
      <c r="C15" s="135" t="str">
        <f>IF(シミュレーション※金額入力可能!F15=0,"",シミュレーション※金額入力可能!F15)</f>
        <v/>
      </c>
      <c r="D15" s="136" t="str">
        <f>IF(シミュレーション※金額入力可能!F15=0,"",IF(IF(情報入力!E$55=シミュレーション※金額入力可能!C15,情報入力!G$55,0)=0,"","★"))</f>
        <v/>
      </c>
      <c r="E15" s="135" t="str">
        <f>IF(シミュレーション※金額入力可能!G15=0,"",シミュレーション※金額入力可能!G15)</f>
        <v/>
      </c>
      <c r="F15" s="137" t="str">
        <f>IF(シミュレーション※金額入力可能!H15=0,"",シミュレーション※金額入力可能!H15)</f>
        <v/>
      </c>
      <c r="H15" s="100">
        <v>8</v>
      </c>
      <c r="I15" s="169">
        <v>45597</v>
      </c>
      <c r="J15" s="123" t="str">
        <f>IF(シミュレーション※金額入力可能!F39=0," ",シミュレーション※金額入力可能!F39)</f>
        <v xml:space="preserve"> </v>
      </c>
      <c r="K15" s="124" t="str">
        <f>IF(シミュレーション※金額入力可能!F39=0,"",IF(IF(情報入力!E$59=シミュレーション※金額入力可能!C39,情報入力!G$59,0)=0,"","★"))</f>
        <v/>
      </c>
      <c r="L15" s="126"/>
      <c r="M15" s="125" t="str">
        <f>IF(シミュレーション※金額入力可能!H39=0," ",シミュレーション※金額入力可能!H39)</f>
        <v xml:space="preserve"> </v>
      </c>
    </row>
    <row r="16" spans="1:13" x14ac:dyDescent="0.45">
      <c r="A16" s="122">
        <v>9</v>
      </c>
      <c r="B16" s="169">
        <v>44896</v>
      </c>
      <c r="C16" s="135" t="str">
        <f>IF(シミュレーション※金額入力可能!F16=0,"",シミュレーション※金額入力可能!F16)</f>
        <v/>
      </c>
      <c r="D16" s="136" t="str">
        <f>IF(シミュレーション※金額入力可能!F16=0,"",IF(IF(情報入力!E$55=シミュレーション※金額入力可能!C16,情報入力!G$55,0)=0,"","★"))</f>
        <v/>
      </c>
      <c r="E16" s="135" t="str">
        <f>IF(シミュレーション※金額入力可能!G16=0,"",シミュレーション※金額入力可能!G16)</f>
        <v/>
      </c>
      <c r="F16" s="137" t="str">
        <f>IF(シミュレーション※金額入力可能!H16=0,"",シミュレーション※金額入力可能!H16)</f>
        <v/>
      </c>
      <c r="H16" s="100">
        <v>9</v>
      </c>
      <c r="I16" s="169">
        <v>45627</v>
      </c>
      <c r="J16" s="123" t="str">
        <f>IF(シミュレーション※金額入力可能!F40=0," ",シミュレーション※金額入力可能!F40)</f>
        <v xml:space="preserve"> </v>
      </c>
      <c r="K16" s="124" t="str">
        <f>IF(シミュレーション※金額入力可能!F40=0,"",IF(IF(情報入力!E$59=シミュレーション※金額入力可能!C40,情報入力!G$59,0)=0,"","★"))</f>
        <v/>
      </c>
      <c r="L16" s="126"/>
      <c r="M16" s="125" t="str">
        <f>IF(シミュレーション※金額入力可能!H40=0," ",シミュレーション※金額入力可能!H40)</f>
        <v xml:space="preserve"> </v>
      </c>
    </row>
    <row r="17" spans="1:13" x14ac:dyDescent="0.45">
      <c r="A17" s="122">
        <v>10</v>
      </c>
      <c r="B17" s="169">
        <v>44927</v>
      </c>
      <c r="C17" s="135" t="str">
        <f>IF(シミュレーション※金額入力可能!F17=0,"",シミュレーション※金額入力可能!F17)</f>
        <v/>
      </c>
      <c r="D17" s="136" t="str">
        <f>IF(シミュレーション※金額入力可能!F17=0,"",IF(IF(情報入力!E$55=シミュレーション※金額入力可能!C17,情報入力!G$55,0)=0,"","★"))</f>
        <v/>
      </c>
      <c r="E17" s="135" t="str">
        <f>IF(シミュレーション※金額入力可能!G17=0,"",シミュレーション※金額入力可能!G17)</f>
        <v/>
      </c>
      <c r="F17" s="137" t="str">
        <f>IF(シミュレーション※金額入力可能!H17=0,"",シミュレーション※金額入力可能!H17)</f>
        <v/>
      </c>
      <c r="H17" s="100">
        <v>10</v>
      </c>
      <c r="I17" s="169">
        <v>45658</v>
      </c>
      <c r="J17" s="123" t="str">
        <f>IF(シミュレーション※金額入力可能!F41=0," ",シミュレーション※金額入力可能!F41)</f>
        <v xml:space="preserve"> </v>
      </c>
      <c r="K17" s="124" t="str">
        <f>IF(シミュレーション※金額入力可能!F41=0,"",IF(IF(情報入力!E$59=シミュレーション※金額入力可能!C41,情報入力!G$59,0)=0,"","★"))</f>
        <v/>
      </c>
      <c r="L17" s="126"/>
      <c r="M17" s="125" t="str">
        <f>IF(シミュレーション※金額入力可能!H41=0," ",シミュレーション※金額入力可能!H41)</f>
        <v xml:space="preserve"> </v>
      </c>
    </row>
    <row r="18" spans="1:13" x14ac:dyDescent="0.45">
      <c r="A18" s="122">
        <v>11</v>
      </c>
      <c r="B18" s="169">
        <v>44958</v>
      </c>
      <c r="C18" s="135" t="str">
        <f>IF(シミュレーション※金額入力可能!F18=0,"",シミュレーション※金額入力可能!F18)</f>
        <v/>
      </c>
      <c r="D18" s="136" t="str">
        <f>IF(シミュレーション※金額入力可能!F18=0,"",IF(IF(情報入力!E$55=シミュレーション※金額入力可能!C18,情報入力!G$55,0)=0,"","★"))</f>
        <v/>
      </c>
      <c r="E18" s="135" t="str">
        <f>IF(シミュレーション※金額入力可能!G18=0,"",シミュレーション※金額入力可能!G18)</f>
        <v/>
      </c>
      <c r="F18" s="137" t="str">
        <f>IF(シミュレーション※金額入力可能!H18=0,"",シミュレーション※金額入力可能!H18)</f>
        <v/>
      </c>
      <c r="H18" s="100">
        <v>11</v>
      </c>
      <c r="I18" s="169">
        <v>45689</v>
      </c>
      <c r="J18" s="123" t="str">
        <f>IF(シミュレーション※金額入力可能!F42=0," ",シミュレーション※金額入力可能!F42)</f>
        <v xml:space="preserve"> </v>
      </c>
      <c r="K18" s="124" t="str">
        <f>IF(シミュレーション※金額入力可能!F42=0,"",IF(IF(情報入力!E$59=シミュレーション※金額入力可能!C42,情報入力!G$59,0)=0,"","★"))</f>
        <v/>
      </c>
      <c r="L18" s="126"/>
      <c r="M18" s="125" t="str">
        <f>IF(シミュレーション※金額入力可能!H42=0," ",シミュレーション※金額入力可能!H42)</f>
        <v xml:space="preserve"> </v>
      </c>
    </row>
    <row r="19" spans="1:13" x14ac:dyDescent="0.45">
      <c r="A19" s="122">
        <v>12</v>
      </c>
      <c r="B19" s="169">
        <v>44986</v>
      </c>
      <c r="C19" s="135" t="str">
        <f>IF(シミュレーション※金額入力可能!F19=0,"",シミュレーション※金額入力可能!F19)</f>
        <v/>
      </c>
      <c r="D19" s="136" t="str">
        <f>IF(シミュレーション※金額入力可能!F19=0,"",IF(IF(情報入力!E$55=シミュレーション※金額入力可能!C19,情報入力!G$55,0)=0,"","★"))</f>
        <v/>
      </c>
      <c r="E19" s="135" t="str">
        <f>IF(シミュレーション※金額入力可能!G19=0,"",シミュレーション※金額入力可能!G19)</f>
        <v/>
      </c>
      <c r="F19" s="137" t="str">
        <f>IF(シミュレーション※金額入力可能!H19=0,"",シミュレーション※金額入力可能!H19)</f>
        <v/>
      </c>
      <c r="H19" s="100">
        <v>12</v>
      </c>
      <c r="I19" s="169">
        <v>45717</v>
      </c>
      <c r="J19" s="123" t="str">
        <f>IF(シミュレーション※金額入力可能!F43=0," ",シミュレーション※金額入力可能!F43)</f>
        <v xml:space="preserve"> </v>
      </c>
      <c r="K19" s="124" t="str">
        <f>IF(シミュレーション※金額入力可能!F43=0,"",IF(IF(情報入力!E$59=シミュレーション※金額入力可能!C43,情報入力!G$59,0)=0,"","★"))</f>
        <v/>
      </c>
      <c r="L19" s="126"/>
      <c r="M19" s="125" t="str">
        <f>IF(シミュレーション※金額入力可能!H43=0," ",シミュレーション※金額入力可能!H43)</f>
        <v xml:space="preserve"> </v>
      </c>
    </row>
    <row r="20" spans="1:13" x14ac:dyDescent="0.45">
      <c r="A20" s="127"/>
      <c r="B20" s="198" t="s">
        <v>75</v>
      </c>
      <c r="C20" s="123">
        <f>SUM(C8:C19)</f>
        <v>0</v>
      </c>
      <c r="D20" s="129"/>
      <c r="E20" s="130"/>
      <c r="F20" s="131"/>
      <c r="H20" s="101"/>
      <c r="I20" s="198" t="s">
        <v>75</v>
      </c>
      <c r="J20" s="123">
        <f>SUM(J8:K19)</f>
        <v>0</v>
      </c>
      <c r="K20" s="129"/>
      <c r="L20" s="130"/>
      <c r="M20" s="132"/>
    </row>
    <row r="22" spans="1:13" x14ac:dyDescent="0.45">
      <c r="A22" s="99"/>
      <c r="B22" s="121" t="s">
        <v>7</v>
      </c>
      <c r="C22" s="214" t="s">
        <v>86</v>
      </c>
      <c r="D22" s="215"/>
      <c r="E22" s="121" t="s">
        <v>87</v>
      </c>
      <c r="F22" s="121" t="s">
        <v>74</v>
      </c>
      <c r="H22" s="99"/>
      <c r="I22" s="121" t="s">
        <v>9</v>
      </c>
      <c r="J22" s="214" t="s">
        <v>86</v>
      </c>
      <c r="K22" s="215"/>
      <c r="L22" s="121" t="s">
        <v>87</v>
      </c>
      <c r="M22" s="121" t="s">
        <v>74</v>
      </c>
    </row>
    <row r="23" spans="1:13" x14ac:dyDescent="0.45">
      <c r="A23" s="100">
        <v>1</v>
      </c>
      <c r="B23" s="169">
        <v>45017</v>
      </c>
      <c r="C23" s="123" t="str">
        <f>IF(シミュレーション※金額入力可能!F20=0," ",シミュレーション※金額入力可能!F20)</f>
        <v xml:space="preserve"> </v>
      </c>
      <c r="D23" s="124" t="str">
        <f>IF(シミュレーション※金額入力可能!F20=0,"",IF(IF(情報入力!E$56=シミュレーション※金額入力可能!C20,情報入力!G$56,0)=0,"","★"))</f>
        <v/>
      </c>
      <c r="E23" s="126"/>
      <c r="F23" s="125" t="str">
        <f>IF(シミュレーション※金額入力可能!H20=0," ",シミュレーション※金額入力可能!H20)</f>
        <v xml:space="preserve"> </v>
      </c>
      <c r="H23" s="100">
        <v>1</v>
      </c>
      <c r="I23" s="169">
        <v>45748</v>
      </c>
      <c r="J23" s="123" t="str">
        <f>IF(シミュレーション※金額入力可能!F44=0," ",シミュレーション※金額入力可能!F44)</f>
        <v xml:space="preserve"> </v>
      </c>
      <c r="K23" s="124" t="str">
        <f>IF(シミュレーション※金額入力可能!F44=0,"",IF(IF(情報入力!E$60=シミュレーション※金額入力可能!C44,情報入力!G$60,0)=0,"","★"))</f>
        <v/>
      </c>
      <c r="L23" s="126"/>
      <c r="M23" s="125" t="str">
        <f>IF(シミュレーション※金額入力可能!H44=0," ",シミュレーション※金額入力可能!H44)</f>
        <v xml:space="preserve"> </v>
      </c>
    </row>
    <row r="24" spans="1:13" x14ac:dyDescent="0.45">
      <c r="A24" s="100">
        <v>2</v>
      </c>
      <c r="B24" s="169">
        <v>45047</v>
      </c>
      <c r="C24" s="123" t="str">
        <f>IF(シミュレーション※金額入力可能!F21=0," ",シミュレーション※金額入力可能!F21)</f>
        <v xml:space="preserve"> </v>
      </c>
      <c r="D24" s="124" t="str">
        <f>IF(シミュレーション※金額入力可能!F21=0,"",IF(IF(情報入力!E$56=シミュレーション※金額入力可能!C21,情報入力!G$56,0)=0,"","★"))</f>
        <v/>
      </c>
      <c r="E24" s="126"/>
      <c r="F24" s="125" t="str">
        <f>IF(シミュレーション※金額入力可能!H21=0," ",シミュレーション※金額入力可能!H21)</f>
        <v xml:space="preserve"> </v>
      </c>
      <c r="H24" s="100">
        <v>2</v>
      </c>
      <c r="I24" s="169">
        <v>45778</v>
      </c>
      <c r="J24" s="123" t="str">
        <f>IF(シミュレーション※金額入力可能!F45=0," ",シミュレーション※金額入力可能!F45)</f>
        <v xml:space="preserve"> </v>
      </c>
      <c r="K24" s="124" t="str">
        <f>IF(シミュレーション※金額入力可能!F45=0,"",IF(IF(情報入力!E$60=シミュレーション※金額入力可能!C45,情報入力!G$60,0)=0,"","★"))</f>
        <v/>
      </c>
      <c r="L24" s="126"/>
      <c r="M24" s="125" t="str">
        <f>IF(シミュレーション※金額入力可能!H45=0," ",シミュレーション※金額入力可能!H45)</f>
        <v xml:space="preserve"> </v>
      </c>
    </row>
    <row r="25" spans="1:13" x14ac:dyDescent="0.45">
      <c r="A25" s="100">
        <v>3</v>
      </c>
      <c r="B25" s="169">
        <v>45078</v>
      </c>
      <c r="C25" s="123" t="str">
        <f>IF(シミュレーション※金額入力可能!F22=0," ",シミュレーション※金額入力可能!F22)</f>
        <v xml:space="preserve"> </v>
      </c>
      <c r="D25" s="124" t="str">
        <f>IF(シミュレーション※金額入力可能!F22=0,"",IF(IF(情報入力!E$56=シミュレーション※金額入力可能!C22,情報入力!G$56,0)=0,"","★"))</f>
        <v/>
      </c>
      <c r="E25" s="126"/>
      <c r="F25" s="125" t="str">
        <f>IF(シミュレーション※金額入力可能!H22=0," ",シミュレーション※金額入力可能!H22)</f>
        <v xml:space="preserve"> </v>
      </c>
      <c r="H25" s="100">
        <v>3</v>
      </c>
      <c r="I25" s="169">
        <v>45809</v>
      </c>
      <c r="J25" s="123" t="str">
        <f>IF(シミュレーション※金額入力可能!F46=0," ",シミュレーション※金額入力可能!F46)</f>
        <v xml:space="preserve"> </v>
      </c>
      <c r="K25" s="124" t="str">
        <f>IF(シミュレーション※金額入力可能!F46=0,"",IF(IF(情報入力!E$60=シミュレーション※金額入力可能!C46,情報入力!G$60,0)=0,"","★"))</f>
        <v/>
      </c>
      <c r="L25" s="126"/>
      <c r="M25" s="125" t="str">
        <f>IF(シミュレーション※金額入力可能!H46=0," ",シミュレーション※金額入力可能!H46)</f>
        <v xml:space="preserve"> </v>
      </c>
    </row>
    <row r="26" spans="1:13" x14ac:dyDescent="0.45">
      <c r="A26" s="100">
        <v>4</v>
      </c>
      <c r="B26" s="169">
        <v>45108</v>
      </c>
      <c r="C26" s="123" t="str">
        <f>IF(シミュレーション※金額入力可能!F23=0," ",シミュレーション※金額入力可能!F23)</f>
        <v xml:space="preserve"> </v>
      </c>
      <c r="D26" s="124" t="str">
        <f>IF(シミュレーション※金額入力可能!F23=0,"",IF(IF(情報入力!E$56=シミュレーション※金額入力可能!C23,情報入力!G$56,0)=0,"","★"))</f>
        <v/>
      </c>
      <c r="E26" s="126"/>
      <c r="F26" s="125" t="str">
        <f>IF(シミュレーション※金額入力可能!H23=0," ",シミュレーション※金額入力可能!H23)</f>
        <v xml:space="preserve"> </v>
      </c>
      <c r="H26" s="100">
        <v>4</v>
      </c>
      <c r="I26" s="169">
        <v>45839</v>
      </c>
      <c r="J26" s="123" t="str">
        <f>IF(シミュレーション※金額入力可能!F47=0," ",シミュレーション※金額入力可能!F47)</f>
        <v xml:space="preserve"> </v>
      </c>
      <c r="K26" s="124" t="str">
        <f>IF(シミュレーション※金額入力可能!F47=0,"",IF(IF(情報入力!E$60=シミュレーション※金額入力可能!C47,情報入力!G$60,0)=0,"","★"))</f>
        <v/>
      </c>
      <c r="L26" s="126"/>
      <c r="M26" s="125" t="str">
        <f>IF(シミュレーション※金額入力可能!H47=0," ",シミュレーション※金額入力可能!H47)</f>
        <v xml:space="preserve"> </v>
      </c>
    </row>
    <row r="27" spans="1:13" x14ac:dyDescent="0.45">
      <c r="A27" s="100">
        <v>5</v>
      </c>
      <c r="B27" s="169">
        <v>45139</v>
      </c>
      <c r="C27" s="123" t="str">
        <f>IF(シミュレーション※金額入力可能!F24=0," ",シミュレーション※金額入力可能!F24)</f>
        <v xml:space="preserve"> </v>
      </c>
      <c r="D27" s="124" t="str">
        <f>IF(シミュレーション※金額入力可能!F24=0,"",IF(IF(情報入力!E$56=シミュレーション※金額入力可能!C24,情報入力!G$56,0)=0,"","★"))</f>
        <v/>
      </c>
      <c r="E27" s="126"/>
      <c r="F27" s="125" t="str">
        <f>IF(シミュレーション※金額入力可能!H24=0," ",シミュレーション※金額入力可能!H24)</f>
        <v xml:space="preserve"> </v>
      </c>
      <c r="H27" s="100">
        <v>5</v>
      </c>
      <c r="I27" s="169">
        <v>45870</v>
      </c>
      <c r="J27" s="123" t="str">
        <f>IF(シミュレーション※金額入力可能!F48=0," ",シミュレーション※金額入力可能!F48)</f>
        <v xml:space="preserve"> </v>
      </c>
      <c r="K27" s="124" t="str">
        <f>IF(シミュレーション※金額入力可能!F48=0,"",IF(IF(情報入力!E$60=シミュレーション※金額入力可能!C48,情報入力!G$60,0)=0,"","★"))</f>
        <v/>
      </c>
      <c r="L27" s="126"/>
      <c r="M27" s="125" t="str">
        <f>IF(シミュレーション※金額入力可能!H48=0," ",シミュレーション※金額入力可能!H48)</f>
        <v xml:space="preserve"> </v>
      </c>
    </row>
    <row r="28" spans="1:13" x14ac:dyDescent="0.45">
      <c r="A28" s="100">
        <v>6</v>
      </c>
      <c r="B28" s="169">
        <v>45170</v>
      </c>
      <c r="C28" s="123" t="str">
        <f>IF(シミュレーション※金額入力可能!F25=0," ",シミュレーション※金額入力可能!F25)</f>
        <v xml:space="preserve"> </v>
      </c>
      <c r="D28" s="124" t="str">
        <f>IF(シミュレーション※金額入力可能!F25=0,"",IF(IF(情報入力!E$56=シミュレーション※金額入力可能!C25,情報入力!G$56,0)=0,"","★"))</f>
        <v/>
      </c>
      <c r="E28" s="126"/>
      <c r="F28" s="125" t="str">
        <f>IF(シミュレーション※金額入力可能!H25=0," ",シミュレーション※金額入力可能!H25)</f>
        <v xml:space="preserve"> </v>
      </c>
      <c r="H28" s="100">
        <v>6</v>
      </c>
      <c r="I28" s="169">
        <v>45901</v>
      </c>
      <c r="J28" s="123" t="str">
        <f>IF(シミュレーション※金額入力可能!F49=0," ",シミュレーション※金額入力可能!F49)</f>
        <v xml:space="preserve"> </v>
      </c>
      <c r="K28" s="124" t="str">
        <f>IF(シミュレーション※金額入力可能!F49=0,"",IF(IF(情報入力!E$60=シミュレーション※金額入力可能!C49,情報入力!G$60,0)=0,"","★"))</f>
        <v/>
      </c>
      <c r="L28" s="126"/>
      <c r="M28" s="125" t="str">
        <f>IF(シミュレーション※金額入力可能!H49=0," ",シミュレーション※金額入力可能!H49)</f>
        <v xml:space="preserve"> </v>
      </c>
    </row>
    <row r="29" spans="1:13" x14ac:dyDescent="0.45">
      <c r="A29" s="100">
        <v>7</v>
      </c>
      <c r="B29" s="169">
        <v>45200</v>
      </c>
      <c r="C29" s="123" t="str">
        <f>IF(シミュレーション※金額入力可能!F26=0," ",シミュレーション※金額入力可能!F26)</f>
        <v xml:space="preserve"> </v>
      </c>
      <c r="D29" s="124" t="str">
        <f>IF(シミュレーション※金額入力可能!F26=0,"",IF(IF(情報入力!E$57=シミュレーション※金額入力可能!C26,情報入力!G$57,0)=0,"","★"))</f>
        <v/>
      </c>
      <c r="E29" s="126"/>
      <c r="F29" s="125" t="str">
        <f>IF(シミュレーション※金額入力可能!H26=0," ",シミュレーション※金額入力可能!H26)</f>
        <v xml:space="preserve"> </v>
      </c>
      <c r="H29" s="100">
        <v>7</v>
      </c>
      <c r="I29" s="169">
        <v>45931</v>
      </c>
      <c r="J29" s="123" t="str">
        <f>IF(シミュレーション※金額入力可能!F50=0," ",シミュレーション※金額入力可能!F50)</f>
        <v xml:space="preserve"> </v>
      </c>
      <c r="K29" s="124" t="str">
        <f>IF(シミュレーション※金額入力可能!F50=0,"",IF(IF(情報入力!E$61=シミュレーション※金額入力可能!C50,情報入力!G$61,0)=0,"","★"))</f>
        <v/>
      </c>
      <c r="L29" s="126"/>
      <c r="M29" s="125" t="str">
        <f>IF(シミュレーション※金額入力可能!H50=0," ",シミュレーション※金額入力可能!H50)</f>
        <v xml:space="preserve"> </v>
      </c>
    </row>
    <row r="30" spans="1:13" x14ac:dyDescent="0.45">
      <c r="A30" s="100">
        <v>8</v>
      </c>
      <c r="B30" s="169">
        <v>45231</v>
      </c>
      <c r="C30" s="123" t="str">
        <f>IF(シミュレーション※金額入力可能!F27=0," ",シミュレーション※金額入力可能!F27)</f>
        <v xml:space="preserve"> </v>
      </c>
      <c r="D30" s="124" t="str">
        <f>IF(シミュレーション※金額入力可能!F27=0,"",IF(IF(情報入力!E$57=シミュレーション※金額入力可能!C27,情報入力!G$57,0)=0,"","★"))</f>
        <v/>
      </c>
      <c r="E30" s="126"/>
      <c r="F30" s="125" t="str">
        <f>IF(シミュレーション※金額入力可能!H27=0," ",シミュレーション※金額入力可能!H27)</f>
        <v xml:space="preserve"> </v>
      </c>
      <c r="H30" s="100">
        <v>8</v>
      </c>
      <c r="I30" s="169">
        <v>45962</v>
      </c>
      <c r="J30" s="123" t="str">
        <f>IF(シミュレーション※金額入力可能!F51=0," ",シミュレーション※金額入力可能!F51)</f>
        <v xml:space="preserve"> </v>
      </c>
      <c r="K30" s="124" t="str">
        <f>IF(シミュレーション※金額入力可能!F51=0,"",IF(IF(情報入力!E$61=シミュレーション※金額入力可能!C51,情報入力!G$61,0)=0,"","★"))</f>
        <v/>
      </c>
      <c r="L30" s="126"/>
      <c r="M30" s="125" t="str">
        <f>IF(シミュレーション※金額入力可能!H51=0," ",シミュレーション※金額入力可能!H51)</f>
        <v xml:space="preserve"> </v>
      </c>
    </row>
    <row r="31" spans="1:13" x14ac:dyDescent="0.45">
      <c r="A31" s="100">
        <v>9</v>
      </c>
      <c r="B31" s="169">
        <v>45261</v>
      </c>
      <c r="C31" s="123" t="str">
        <f>IF(シミュレーション※金額入力可能!F28=0," ",シミュレーション※金額入力可能!F28)</f>
        <v xml:space="preserve"> </v>
      </c>
      <c r="D31" s="124" t="str">
        <f>IF(シミュレーション※金額入力可能!F28=0,"",IF(IF(情報入力!E$57=シミュレーション※金額入力可能!C28,情報入力!G$57,0)=0,"","★"))</f>
        <v/>
      </c>
      <c r="E31" s="126"/>
      <c r="F31" s="125" t="str">
        <f>IF(シミュレーション※金額入力可能!H28=0," ",シミュレーション※金額入力可能!H28)</f>
        <v xml:space="preserve"> </v>
      </c>
      <c r="H31" s="100">
        <v>9</v>
      </c>
      <c r="I31" s="169">
        <v>45992</v>
      </c>
      <c r="J31" s="123" t="str">
        <f>IF(シミュレーション※金額入力可能!F52=0," ",シミュレーション※金額入力可能!F52)</f>
        <v xml:space="preserve"> </v>
      </c>
      <c r="K31" s="124" t="str">
        <f>IF(シミュレーション※金額入力可能!F52=0,"",IF(IF(情報入力!E$61=シミュレーション※金額入力可能!C52,情報入力!G$61,0)=0,"","★"))</f>
        <v/>
      </c>
      <c r="L31" s="126"/>
      <c r="M31" s="125" t="str">
        <f>IF(シミュレーション※金額入力可能!H52=0," ",シミュレーション※金額入力可能!H52)</f>
        <v xml:space="preserve"> </v>
      </c>
    </row>
    <row r="32" spans="1:13" x14ac:dyDescent="0.45">
      <c r="A32" s="100">
        <v>10</v>
      </c>
      <c r="B32" s="169">
        <v>45292</v>
      </c>
      <c r="C32" s="123" t="str">
        <f>IF(シミュレーション※金額入力可能!F29=0," ",シミュレーション※金額入力可能!F29)</f>
        <v xml:space="preserve"> </v>
      </c>
      <c r="D32" s="124" t="str">
        <f>IF(シミュレーション※金額入力可能!F29=0,"",IF(IF(情報入力!E$57=シミュレーション※金額入力可能!C29,情報入力!G$57,0)=0,"","★"))</f>
        <v/>
      </c>
      <c r="E32" s="126"/>
      <c r="F32" s="125" t="str">
        <f>IF(シミュレーション※金額入力可能!H29=0," ",シミュレーション※金額入力可能!H29)</f>
        <v xml:space="preserve"> </v>
      </c>
      <c r="H32" s="100">
        <v>10</v>
      </c>
      <c r="I32" s="169">
        <v>46023</v>
      </c>
      <c r="J32" s="123" t="str">
        <f>IF(シミュレーション※金額入力可能!F53=0," ",シミュレーション※金額入力可能!F53)</f>
        <v xml:space="preserve"> </v>
      </c>
      <c r="K32" s="124" t="str">
        <f>IF(シミュレーション※金額入力可能!F53=0,"",IF(IF(情報入力!E$61=シミュレーション※金額入力可能!C53,情報入力!G$61,0)=0,"","★"))</f>
        <v/>
      </c>
      <c r="L32" s="126"/>
      <c r="M32" s="125" t="str">
        <f>IF(シミュレーション※金額入力可能!H53=0," ",シミュレーション※金額入力可能!H53)</f>
        <v xml:space="preserve"> </v>
      </c>
    </row>
    <row r="33" spans="1:13" x14ac:dyDescent="0.45">
      <c r="A33" s="100">
        <v>11</v>
      </c>
      <c r="B33" s="169">
        <v>45323</v>
      </c>
      <c r="C33" s="123" t="str">
        <f>IF(シミュレーション※金額入力可能!F30=0," ",シミュレーション※金額入力可能!F30)</f>
        <v xml:space="preserve"> </v>
      </c>
      <c r="D33" s="124" t="str">
        <f>IF(シミュレーション※金額入力可能!F30=0,"",IF(IF(情報入力!E$57=シミュレーション※金額入力可能!C30,情報入力!G$57,0)=0,"","★"))</f>
        <v/>
      </c>
      <c r="E33" s="126"/>
      <c r="F33" s="125" t="str">
        <f>IF(シミュレーション※金額入力可能!H30=0," ",シミュレーション※金額入力可能!H30)</f>
        <v xml:space="preserve"> </v>
      </c>
      <c r="H33" s="100">
        <v>11</v>
      </c>
      <c r="I33" s="169">
        <v>46054</v>
      </c>
      <c r="J33" s="123" t="str">
        <f>IF(シミュレーション※金額入力可能!F54=0," ",シミュレーション※金額入力可能!F54)</f>
        <v xml:space="preserve"> </v>
      </c>
      <c r="K33" s="124" t="str">
        <f>IF(シミュレーション※金額入力可能!F54=0,"",IF(IF(情報入力!E$61=シミュレーション※金額入力可能!C54,情報入力!G$61,0)=0,"","★"))</f>
        <v/>
      </c>
      <c r="L33" s="126"/>
      <c r="M33" s="125" t="str">
        <f>IF(シミュレーション※金額入力可能!H54=0," ",シミュレーション※金額入力可能!H54)</f>
        <v xml:space="preserve"> </v>
      </c>
    </row>
    <row r="34" spans="1:13" x14ac:dyDescent="0.45">
      <c r="A34" s="100">
        <v>12</v>
      </c>
      <c r="B34" s="169">
        <v>45352</v>
      </c>
      <c r="C34" s="123" t="str">
        <f>IF(シミュレーション※金額入力可能!F31=0," ",シミュレーション※金額入力可能!F31)</f>
        <v xml:space="preserve"> </v>
      </c>
      <c r="D34" s="124" t="str">
        <f>IF(シミュレーション※金額入力可能!F31=0,"",IF(IF(情報入力!E$57=シミュレーション※金額入力可能!C31,情報入力!G$57,0)=0,"","★"))</f>
        <v/>
      </c>
      <c r="E34" s="126"/>
      <c r="F34" s="125" t="str">
        <f>IF(シミュレーション※金額入力可能!H31=0," ",シミュレーション※金額入力可能!H31)</f>
        <v xml:space="preserve"> </v>
      </c>
      <c r="H34" s="100">
        <v>12</v>
      </c>
      <c r="I34" s="169">
        <v>46082</v>
      </c>
      <c r="J34" s="123" t="str">
        <f>IF(シミュレーション※金額入力可能!F55=0," ",シミュレーション※金額入力可能!F55)</f>
        <v xml:space="preserve"> </v>
      </c>
      <c r="K34" s="124" t="str">
        <f>IF(シミュレーション※金額入力可能!F55=0,"",IF(IF(情報入力!E$61=シミュレーション※金額入力可能!C55,情報入力!G$61,0)=0,"","★"))</f>
        <v/>
      </c>
      <c r="L34" s="126"/>
      <c r="M34" s="125" t="str">
        <f>IF(シミュレーション※金額入力可能!H55=0," ",シミュレーション※金額入力可能!H55)</f>
        <v xml:space="preserve"> </v>
      </c>
    </row>
    <row r="35" spans="1:13" x14ac:dyDescent="0.15">
      <c r="A35" s="127"/>
      <c r="B35" s="198" t="s">
        <v>75</v>
      </c>
      <c r="C35" s="123">
        <f>SUM(C23:D34)</f>
        <v>0</v>
      </c>
      <c r="D35" s="129"/>
      <c r="E35" s="130"/>
      <c r="F35" s="131"/>
      <c r="H35" s="127"/>
      <c r="I35" s="128" t="s">
        <v>75</v>
      </c>
      <c r="J35" s="123">
        <f>SUM(J23:K34)</f>
        <v>0</v>
      </c>
      <c r="K35" s="129"/>
      <c r="L35" s="130"/>
      <c r="M35" s="131"/>
    </row>
    <row r="36" spans="1:13" x14ac:dyDescent="0.15">
      <c r="A36" s="95"/>
      <c r="B36" s="95"/>
      <c r="C36" s="96"/>
      <c r="D36" s="96"/>
      <c r="E36" s="97"/>
      <c r="G36" s="95"/>
      <c r="H36" s="95"/>
      <c r="I36" s="96"/>
      <c r="J36" s="96"/>
      <c r="K36" s="97"/>
    </row>
    <row r="37" spans="1:13" x14ac:dyDescent="0.15">
      <c r="B37" s="108" t="s">
        <v>76</v>
      </c>
    </row>
    <row r="38" spans="1:13" x14ac:dyDescent="0.15">
      <c r="B38" s="7"/>
    </row>
  </sheetData>
  <mergeCells count="6">
    <mergeCell ref="F3:I3"/>
    <mergeCell ref="F4:I4"/>
    <mergeCell ref="C7:D7"/>
    <mergeCell ref="J7:K7"/>
    <mergeCell ref="C22:D22"/>
    <mergeCell ref="J22:K2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92FB27B-3A92-45E1-BF46-68C5366D5BBF}">
            <xm:f>情報入力!$C$21=0</xm:f>
            <x14:dxf>
              <font>
                <color theme="0"/>
              </font>
            </x14:dxf>
          </x14:cfRule>
          <xm:sqref>J20:L20</xm:sqref>
        </x14:conditionalFormatting>
        <x14:conditionalFormatting xmlns:xm="http://schemas.microsoft.com/office/excel/2006/main">
          <x14:cfRule type="expression" priority="2" id="{48222193-5E51-4DAC-A0F9-033169DEA0C0}">
            <xm:f>情報入力!$C$26=0</xm:f>
            <x14:dxf>
              <font>
                <color theme="0"/>
              </font>
            </x14:dxf>
          </x14:cfRule>
          <xm:sqref>J35:L35</xm:sqref>
        </x14:conditionalFormatting>
        <x14:conditionalFormatting xmlns:xm="http://schemas.microsoft.com/office/excel/2006/main">
          <x14:cfRule type="expression" priority="1" id="{86245046-5CAC-4A51-BD17-F68EA5472599}">
            <xm:f>情報入力!$C$16=0</xm:f>
            <x14:dxf>
              <font>
                <color theme="0"/>
              </font>
            </x14:dxf>
          </x14:cfRule>
          <xm:sqref>C35:D35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37</vt:i4>
      </vt:variant>
    </vt:vector>
  </HeadingPairs>
  <TitlesOfParts>
    <vt:vector size="42" baseType="lpstr">
      <vt:lpstr>情報入力</vt:lpstr>
      <vt:lpstr>シミュレーション</vt:lpstr>
      <vt:lpstr>支払い計画表</vt:lpstr>
      <vt:lpstr>シミュレーション※金額入力可能</vt:lpstr>
      <vt:lpstr>支払い計画表※金額入力可能</vt:lpstr>
      <vt:lpstr>ＪＡＰＡＮサッカーカレッジ</vt:lpstr>
      <vt:lpstr>シミュレーション!Print_Area</vt:lpstr>
      <vt:lpstr>アップルスポーツカレッジ</vt:lpstr>
      <vt:lpstr>スマート農業テクノロジー科</vt:lpstr>
      <vt:lpstr>パティシエ学科</vt:lpstr>
      <vt:lpstr>学科名</vt:lpstr>
      <vt:lpstr>学校名</vt:lpstr>
      <vt:lpstr>国際こども・福祉カレッジ</vt:lpstr>
      <vt:lpstr>国際トータルファッション専門学校</vt:lpstr>
      <vt:lpstr>国際ビューティモード専門学校</vt:lpstr>
      <vt:lpstr>国際ペットワールド専門学校</vt:lpstr>
      <vt:lpstr>国際ホテル・ブライダル専門学校</vt:lpstr>
      <vt:lpstr>国際メディカル専門学校</vt:lpstr>
      <vt:lpstr>国際映像メディア専門学校</vt:lpstr>
      <vt:lpstr>国際音楽・ダンス・エンタテイメント専門学校</vt:lpstr>
      <vt:lpstr>国際外語・観光・エアライン専門学校</vt:lpstr>
      <vt:lpstr>国際自然環境アウトドア専門学校</vt:lpstr>
      <vt:lpstr>国際調理製菓専門学校</vt:lpstr>
      <vt:lpstr>三条看護・医療・歯科衛生専門学校</vt:lpstr>
      <vt:lpstr>上越公務員・情報ビジネス専門学校</vt:lpstr>
      <vt:lpstr>新潟コンピュータ専門学校</vt:lpstr>
      <vt:lpstr>新潟デザイン専門学校</vt:lpstr>
      <vt:lpstr>新潟ビジネス専門学校</vt:lpstr>
      <vt:lpstr>新潟会計ビジネス専門学校</vt:lpstr>
      <vt:lpstr>新潟公務員法律専門学校</vt:lpstr>
      <vt:lpstr>新潟工科専門学校</vt:lpstr>
      <vt:lpstr>新潟農業・バイオ専門学校</vt:lpstr>
      <vt:lpstr>新潟法律大学校</vt:lpstr>
      <vt:lpstr>専門学校新潟国際自動車大学校</vt:lpstr>
      <vt:lpstr>全日本ウィンタースポーツ専門学校</vt:lpstr>
      <vt:lpstr>第一種</vt:lpstr>
      <vt:lpstr>第二種</vt:lpstr>
      <vt:lpstr>長岡こども・医療・介護専門学校</vt:lpstr>
      <vt:lpstr>長岡公務員・情報ビジネス専門学校</vt:lpstr>
      <vt:lpstr>伝統文化と環境福祉の専門学校</vt:lpstr>
      <vt:lpstr>日本アニメ・マンガ専門学校</vt:lpstr>
      <vt:lpstr>併用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keiri-m-abe</cp:lastModifiedBy>
  <cp:lastPrinted>2019-04-16T10:40:55Z</cp:lastPrinted>
  <dcterms:created xsi:type="dcterms:W3CDTF">2016-05-16T04:41:57Z</dcterms:created>
  <dcterms:modified xsi:type="dcterms:W3CDTF">2021-10-19T08:51:32Z</dcterms:modified>
</cp:coreProperties>
</file>